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ODWSRF\FY2019\01-Application Solicitation Package\02-Draft_Docs\"/>
    </mc:Choice>
  </mc:AlternateContent>
  <bookViews>
    <workbookView xWindow="0" yWindow="300" windowWidth="12120" windowHeight="8556"/>
  </bookViews>
  <sheets>
    <sheet name="Data Input" sheetId="3" r:id="rId1"/>
    <sheet name="CashFlowProjectLevel" sheetId="1" r:id="rId2"/>
    <sheet name="CashFlowOverallLevel" sheetId="2" r:id="rId3"/>
  </sheets>
  <definedNames>
    <definedName name="_xlnm.Print_Area" localSheetId="2">CashFlowOverallLevel!$A$1:$N$41</definedName>
    <definedName name="_xlnm.Print_Area" localSheetId="1">CashFlowProjectLevel!$A$1:$M$72</definedName>
    <definedName name="_xlnm.Print_Area" localSheetId="0">'Data Input'!$A$1:$D$45</definedName>
    <definedName name="_xlnm.Print_Titles" localSheetId="1">CashFlowProjectLevel!$7:$10</definedName>
  </definedNames>
  <calcPr calcId="162913"/>
</workbook>
</file>

<file path=xl/calcChain.xml><?xml version="1.0" encoding="utf-8"?>
<calcChain xmlns="http://schemas.openxmlformats.org/spreadsheetml/2006/main">
  <c r="D7" i="3" l="1"/>
  <c r="F28" i="1"/>
  <c r="D26" i="1"/>
  <c r="F17" i="1"/>
  <c r="D12" i="1"/>
  <c r="G10" i="1"/>
  <c r="G7" i="1"/>
  <c r="M2" i="1"/>
  <c r="M3" i="1" s="1"/>
  <c r="H29" i="2" l="1"/>
  <c r="I29" i="2" s="1"/>
  <c r="J29" i="2" s="1"/>
  <c r="K29" i="2" s="1"/>
  <c r="L29" i="2" s="1"/>
  <c r="M29" i="2" s="1"/>
  <c r="N29" i="2" s="1"/>
  <c r="H25" i="1"/>
  <c r="I25" i="1"/>
  <c r="J25" i="1"/>
  <c r="K25" i="1"/>
  <c r="L25" i="1"/>
  <c r="M25" i="1"/>
  <c r="G39" i="1"/>
  <c r="H39" i="1" s="1"/>
  <c r="I39" i="1" s="1"/>
  <c r="J39" i="1" s="1"/>
  <c r="K39" i="1" s="1"/>
  <c r="L39" i="1" s="1"/>
  <c r="M39" i="1" s="1"/>
  <c r="F21" i="2"/>
  <c r="F37" i="2" s="1"/>
  <c r="F19" i="2"/>
  <c r="F18" i="2"/>
  <c r="F34" i="2"/>
  <c r="H6" i="2"/>
  <c r="G6" i="2" s="1"/>
  <c r="F6" i="2" s="1"/>
  <c r="G4" i="1"/>
  <c r="L60" i="1"/>
  <c r="F19" i="1"/>
  <c r="G19" i="1" s="1"/>
  <c r="H19" i="1" s="1"/>
  <c r="F20" i="1"/>
  <c r="G20" i="1" s="1"/>
  <c r="G36" i="1"/>
  <c r="H36" i="1"/>
  <c r="I36" i="1" s="1"/>
  <c r="J36" i="1" s="1"/>
  <c r="K36" i="1" s="1"/>
  <c r="L36" i="1" s="1"/>
  <c r="M36" i="1" s="1"/>
  <c r="G38" i="1"/>
  <c r="H38" i="1" s="1"/>
  <c r="I38" i="1" s="1"/>
  <c r="J38" i="1" s="1"/>
  <c r="K38" i="1" s="1"/>
  <c r="L38" i="1" s="1"/>
  <c r="M38" i="1" s="1"/>
  <c r="F45" i="1"/>
  <c r="F46" i="1"/>
  <c r="F47" i="1"/>
  <c r="H47" i="1" s="1"/>
  <c r="I47" i="1"/>
  <c r="J47" i="1" s="1"/>
  <c r="K47" i="1" s="1"/>
  <c r="L47" i="1" s="1"/>
  <c r="M47" i="1" s="1"/>
  <c r="F48" i="1"/>
  <c r="H48" i="1" s="1"/>
  <c r="I48" i="1" s="1"/>
  <c r="J48" i="1"/>
  <c r="K48" i="1" s="1"/>
  <c r="L48" i="1" s="1"/>
  <c r="M48" i="1" s="1"/>
  <c r="F49" i="1"/>
  <c r="H49" i="1" s="1"/>
  <c r="I49" i="1" s="1"/>
  <c r="J49" i="1" s="1"/>
  <c r="K49" i="1" s="1"/>
  <c r="L49" i="1" s="1"/>
  <c r="M49" i="1" s="1"/>
  <c r="F50" i="1"/>
  <c r="H50" i="1" s="1"/>
  <c r="I50" i="1" s="1"/>
  <c r="J50" i="1" s="1"/>
  <c r="K50" i="1" s="1"/>
  <c r="L50" i="1" s="1"/>
  <c r="M50" i="1" s="1"/>
  <c r="F51" i="1"/>
  <c r="H51" i="1" s="1"/>
  <c r="I51" i="1" s="1"/>
  <c r="J51" i="1" s="1"/>
  <c r="K51" i="1" s="1"/>
  <c r="L51" i="1" s="1"/>
  <c r="M51" i="1" s="1"/>
  <c r="F21" i="1"/>
  <c r="H21" i="1" s="1"/>
  <c r="D35" i="1"/>
  <c r="D18" i="1"/>
  <c r="C13" i="1"/>
  <c r="G3" i="1"/>
  <c r="B4" i="1"/>
  <c r="B3" i="1"/>
  <c r="C4" i="2"/>
  <c r="D30" i="3"/>
  <c r="D29" i="3"/>
  <c r="D27" i="3"/>
  <c r="D26" i="3"/>
  <c r="D25" i="3"/>
  <c r="A4" i="2"/>
  <c r="H10" i="1"/>
  <c r="I6" i="2" s="1"/>
  <c r="G18" i="2"/>
  <c r="H18" i="2" s="1"/>
  <c r="M60" i="1"/>
  <c r="N12" i="2" s="1"/>
  <c r="F20" i="2"/>
  <c r="F36" i="2" s="1"/>
  <c r="H60" i="1"/>
  <c r="H27" i="2"/>
  <c r="I27" i="2"/>
  <c r="J27" i="2" s="1"/>
  <c r="K27" i="2" s="1"/>
  <c r="L27" i="2" s="1"/>
  <c r="M27" i="2" s="1"/>
  <c r="N27" i="2" s="1"/>
  <c r="H26" i="2"/>
  <c r="I26" i="2" s="1"/>
  <c r="I28" i="2" s="1"/>
  <c r="I30" i="2" s="1"/>
  <c r="H28" i="2"/>
  <c r="H30" i="2" s="1"/>
  <c r="H31" i="2" s="1"/>
  <c r="I31" i="2" s="1"/>
  <c r="I19" i="1"/>
  <c r="J19" i="1" s="1"/>
  <c r="K19" i="1" s="1"/>
  <c r="J26" i="2"/>
  <c r="I10" i="1" l="1"/>
  <c r="J31" i="2"/>
  <c r="J28" i="2"/>
  <c r="J30" i="2" s="1"/>
  <c r="K26" i="2"/>
  <c r="G34" i="2"/>
  <c r="F22" i="2"/>
  <c r="F38" i="2" s="1"/>
  <c r="M64" i="1"/>
  <c r="G21" i="2"/>
  <c r="G9" i="1"/>
  <c r="G46" i="1" s="1"/>
  <c r="H20" i="1"/>
  <c r="H46" i="1"/>
  <c r="I46" i="1" s="1"/>
  <c r="J46" i="1" s="1"/>
  <c r="K46" i="1" s="1"/>
  <c r="L46" i="1" s="1"/>
  <c r="M46" i="1" s="1"/>
  <c r="I12" i="2"/>
  <c r="H64" i="1"/>
  <c r="I18" i="2"/>
  <c r="H45" i="1"/>
  <c r="M12" i="2"/>
  <c r="L64" i="1"/>
  <c r="F23" i="2"/>
  <c r="L19" i="1"/>
  <c r="H35" i="1"/>
  <c r="I21" i="1"/>
  <c r="J60" i="1"/>
  <c r="K60" i="1"/>
  <c r="I60" i="1"/>
  <c r="G19" i="2"/>
  <c r="F35" i="2"/>
  <c r="G49" i="1" l="1"/>
  <c r="G45" i="1"/>
  <c r="G23" i="1"/>
  <c r="J10" i="1"/>
  <c r="J6" i="2"/>
  <c r="G60" i="1"/>
  <c r="G64" i="1" s="1"/>
  <c r="G50" i="1"/>
  <c r="H21" i="2"/>
  <c r="I21" i="2" s="1"/>
  <c r="J21" i="2" s="1"/>
  <c r="K21" i="2" s="1"/>
  <c r="L21" i="2" s="1"/>
  <c r="M21" i="2" s="1"/>
  <c r="N21" i="2" s="1"/>
  <c r="N37" i="2" s="1"/>
  <c r="G37" i="2"/>
  <c r="K28" i="2"/>
  <c r="K30" i="2" s="1"/>
  <c r="K31" i="2" s="1"/>
  <c r="L26" i="2"/>
  <c r="M37" i="2"/>
  <c r="I37" i="2"/>
  <c r="G51" i="1"/>
  <c r="G47" i="1"/>
  <c r="G48" i="1"/>
  <c r="G25" i="1"/>
  <c r="G31" i="1" s="1"/>
  <c r="G34" i="1" s="1"/>
  <c r="G42" i="1" s="1"/>
  <c r="J12" i="2"/>
  <c r="J37" i="2" s="1"/>
  <c r="I64" i="1"/>
  <c r="M19" i="1"/>
  <c r="G35" i="2"/>
  <c r="H19" i="2"/>
  <c r="L12" i="2"/>
  <c r="L37" i="2" s="1"/>
  <c r="K64" i="1"/>
  <c r="G20" i="2"/>
  <c r="F39" i="2"/>
  <c r="H54" i="1"/>
  <c r="I10" i="2" s="1"/>
  <c r="I45" i="1"/>
  <c r="J64" i="1"/>
  <c r="K12" i="2"/>
  <c r="H12" i="2"/>
  <c r="J21" i="1"/>
  <c r="I35" i="1"/>
  <c r="J18" i="2"/>
  <c r="H22" i="1"/>
  <c r="H23" i="1" s="1"/>
  <c r="H31" i="1" s="1"/>
  <c r="H34" i="1" s="1"/>
  <c r="I20" i="1"/>
  <c r="K6" i="2" l="1"/>
  <c r="K10" i="1"/>
  <c r="G54" i="1"/>
  <c r="H10" i="2" s="1"/>
  <c r="H35" i="2" s="1"/>
  <c r="H9" i="2"/>
  <c r="H34" i="2" s="1"/>
  <c r="H37" i="2"/>
  <c r="K37" i="2"/>
  <c r="M26" i="2"/>
  <c r="L28" i="2"/>
  <c r="L30" i="2" s="1"/>
  <c r="L31" i="2" s="1"/>
  <c r="J45" i="1"/>
  <c r="I54" i="1"/>
  <c r="J10" i="2" s="1"/>
  <c r="G22" i="2"/>
  <c r="G36" i="2"/>
  <c r="K18" i="2"/>
  <c r="J35" i="1"/>
  <c r="K21" i="1"/>
  <c r="I22" i="1"/>
  <c r="I23" i="1" s="1"/>
  <c r="I31" i="1" s="1"/>
  <c r="I34" i="1" s="1"/>
  <c r="J20" i="1"/>
  <c r="I19" i="2"/>
  <c r="I35" i="2" s="1"/>
  <c r="H20" i="2"/>
  <c r="H22" i="2" s="1"/>
  <c r="L10" i="1" l="1"/>
  <c r="L6" i="2"/>
  <c r="G56" i="1"/>
  <c r="N26" i="2"/>
  <c r="N28" i="2" s="1"/>
  <c r="N30" i="2" s="1"/>
  <c r="M28" i="2"/>
  <c r="M30" i="2" s="1"/>
  <c r="M31" i="2" s="1"/>
  <c r="J54" i="1"/>
  <c r="K10" i="2" s="1"/>
  <c r="K45" i="1"/>
  <c r="J22" i="1"/>
  <c r="J23" i="1" s="1"/>
  <c r="J31" i="1" s="1"/>
  <c r="J34" i="1" s="1"/>
  <c r="K20" i="1"/>
  <c r="K35" i="1"/>
  <c r="L21" i="1"/>
  <c r="G38" i="2"/>
  <c r="G23" i="2"/>
  <c r="J19" i="2"/>
  <c r="I20" i="2"/>
  <c r="I22" i="2" s="1"/>
  <c r="L18" i="2"/>
  <c r="J35" i="2"/>
  <c r="M10" i="1" l="1"/>
  <c r="N6" i="2" s="1"/>
  <c r="M6" i="2"/>
  <c r="G66" i="1"/>
  <c r="H11" i="2"/>
  <c r="H36" i="2" s="1"/>
  <c r="N31" i="2"/>
  <c r="L20" i="1"/>
  <c r="K22" i="1"/>
  <c r="K23" i="1" s="1"/>
  <c r="K31" i="1" s="1"/>
  <c r="K34" i="1" s="1"/>
  <c r="M18" i="2"/>
  <c r="H23" i="2"/>
  <c r="I23" i="2" s="1"/>
  <c r="G39" i="2"/>
  <c r="M21" i="1"/>
  <c r="M35" i="1" s="1"/>
  <c r="L35" i="1"/>
  <c r="L45" i="1"/>
  <c r="K54" i="1"/>
  <c r="L10" i="2" s="1"/>
  <c r="K19" i="2"/>
  <c r="J20" i="2"/>
  <c r="J22" i="2" s="1"/>
  <c r="G69" i="1" l="1"/>
  <c r="H13" i="2"/>
  <c r="H38" i="2" s="1"/>
  <c r="L19" i="2"/>
  <c r="K20" i="2"/>
  <c r="K22" i="2" s="1"/>
  <c r="L35" i="2"/>
  <c r="N18" i="2"/>
  <c r="K35" i="2"/>
  <c r="M45" i="1"/>
  <c r="M54" i="1" s="1"/>
  <c r="N10" i="2" s="1"/>
  <c r="L54" i="1"/>
  <c r="M10" i="2" s="1"/>
  <c r="J23" i="2"/>
  <c r="K23" i="2" s="1"/>
  <c r="L22" i="1"/>
  <c r="L23" i="1" s="1"/>
  <c r="L31" i="1" s="1"/>
  <c r="L34" i="1" s="1"/>
  <c r="M20" i="1"/>
  <c r="M22" i="1" s="1"/>
  <c r="M23" i="1" s="1"/>
  <c r="M31" i="1" s="1"/>
  <c r="M34" i="1" s="1"/>
  <c r="H14" i="2" l="1"/>
  <c r="H39" i="2" s="1"/>
  <c r="H37" i="1"/>
  <c r="H42" i="1" s="1"/>
  <c r="M19" i="2"/>
  <c r="M35" i="2" s="1"/>
  <c r="L20" i="2"/>
  <c r="L22" i="2" s="1"/>
  <c r="L23" i="2" s="1"/>
  <c r="I9" i="2" l="1"/>
  <c r="I34" i="2" s="1"/>
  <c r="H56" i="1"/>
  <c r="N19" i="2"/>
  <c r="M20" i="2"/>
  <c r="M22" i="2" s="1"/>
  <c r="M23" i="2" s="1"/>
  <c r="H66" i="1" l="1"/>
  <c r="I11" i="2"/>
  <c r="I36" i="2" s="1"/>
  <c r="N35" i="2"/>
  <c r="N20" i="2"/>
  <c r="N22" i="2" s="1"/>
  <c r="N23" i="2" s="1"/>
  <c r="I13" i="2" l="1"/>
  <c r="I38" i="2" s="1"/>
  <c r="H69" i="1"/>
  <c r="I14" i="2" l="1"/>
  <c r="I39" i="2" s="1"/>
  <c r="I37" i="1"/>
  <c r="I42" i="1" s="1"/>
  <c r="J9" i="2" l="1"/>
  <c r="J34" i="2" s="1"/>
  <c r="I56" i="1"/>
  <c r="J11" i="2" l="1"/>
  <c r="J36" i="2" s="1"/>
  <c r="I66" i="1"/>
  <c r="J13" i="2" l="1"/>
  <c r="J38" i="2" s="1"/>
  <c r="I69" i="1"/>
  <c r="J14" i="2" l="1"/>
  <c r="J39" i="2" s="1"/>
  <c r="J37" i="1"/>
  <c r="J42" i="1" s="1"/>
  <c r="K9" i="2" l="1"/>
  <c r="K34" i="2" s="1"/>
  <c r="J56" i="1"/>
  <c r="J66" i="1" l="1"/>
  <c r="K11" i="2"/>
  <c r="K36" i="2" s="1"/>
  <c r="K13" i="2" l="1"/>
  <c r="K38" i="2" s="1"/>
  <c r="J69" i="1"/>
  <c r="K37" i="1" l="1"/>
  <c r="K42" i="1" s="1"/>
  <c r="K14" i="2"/>
  <c r="K39" i="2" s="1"/>
  <c r="K56" i="1" l="1"/>
  <c r="L9" i="2"/>
  <c r="L34" i="2" s="1"/>
  <c r="L11" i="2" l="1"/>
  <c r="L36" i="2" s="1"/>
  <c r="K66" i="1"/>
  <c r="L13" i="2" l="1"/>
  <c r="L38" i="2" s="1"/>
  <c r="K69" i="1"/>
  <c r="L37" i="1" l="1"/>
  <c r="L42" i="1" s="1"/>
  <c r="L14" i="2"/>
  <c r="L39" i="2" s="1"/>
  <c r="M9" i="2" l="1"/>
  <c r="M34" i="2" s="1"/>
  <c r="L56" i="1"/>
  <c r="M11" i="2" l="1"/>
  <c r="M36" i="2" s="1"/>
  <c r="L66" i="1"/>
  <c r="L69" i="1" l="1"/>
  <c r="M13" i="2"/>
  <c r="M38" i="2" s="1"/>
  <c r="M14" i="2" l="1"/>
  <c r="M39" i="2" s="1"/>
  <c r="M37" i="1"/>
  <c r="M42" i="1" s="1"/>
  <c r="M56" i="1" l="1"/>
  <c r="N9" i="2"/>
  <c r="N34" i="2" s="1"/>
  <c r="N11" i="2" l="1"/>
  <c r="N36" i="2" s="1"/>
  <c r="M66" i="1"/>
  <c r="N13" i="2" l="1"/>
  <c r="N38" i="2" s="1"/>
  <c r="M69" i="1"/>
  <c r="E71" i="1" l="1"/>
  <c r="N14" i="2"/>
  <c r="N39" i="2" s="1"/>
</calcChain>
</file>

<file path=xl/comments1.xml><?xml version="1.0" encoding="utf-8"?>
<comments xmlns="http://schemas.openxmlformats.org/spreadsheetml/2006/main">
  <authors>
    <author>howard w eckstein</author>
  </authors>
  <commentList>
    <comment ref="A60" authorId="0" shapeId="0">
      <text>
        <r>
          <rPr>
            <b/>
            <sz val="9"/>
            <color indexed="81"/>
            <rFont val="Tahoma"/>
            <family val="2"/>
          </rPr>
          <t xml:space="preserve">Howard w Eckstein:  </t>
        </r>
        <r>
          <rPr>
            <sz val="9"/>
            <color indexed="81"/>
            <rFont val="Tahoma"/>
            <family val="2"/>
          </rPr>
          <t xml:space="preserve">AMOUNT BASED ON VRA SEMI-ANNUAL PAYMENTS.
</t>
        </r>
      </text>
    </comment>
  </commentList>
</comments>
</file>

<file path=xl/sharedStrings.xml><?xml version="1.0" encoding="utf-8"?>
<sst xmlns="http://schemas.openxmlformats.org/spreadsheetml/2006/main" count="211" uniqueCount="173">
  <si>
    <t>Seven</t>
  </si>
  <si>
    <t>Six</t>
  </si>
  <si>
    <t>Five</t>
  </si>
  <si>
    <t>Four</t>
  </si>
  <si>
    <t>Three</t>
  </si>
  <si>
    <t>Two</t>
  </si>
  <si>
    <t>One</t>
  </si>
  <si>
    <t>Year Ending:</t>
  </si>
  <si>
    <t>Operational Year #:</t>
  </si>
  <si>
    <t>A. REVENUES</t>
  </si>
  <si>
    <t xml:space="preserve">              1)</t>
  </si>
  <si>
    <t xml:space="preserve">              2)</t>
  </si>
  <si>
    <t xml:space="preserve">       Interest</t>
  </si>
  <si>
    <t xml:space="preserve">                                          TOTAL REVENUES</t>
  </si>
  <si>
    <t xml:space="preserve">       Bulk Water Purchases </t>
  </si>
  <si>
    <t xml:space="preserve">                                          TOTAL DEBT EXPENSE</t>
  </si>
  <si>
    <t xml:space="preserve">    Projected annual residential water sales revenue:</t>
  </si>
  <si>
    <t>E. Annual Cash Flow Balance ( "Amount Available for Debt Payments"</t>
  </si>
  <si>
    <t xml:space="preserve">    minus "Total Debt Expense")</t>
  </si>
  <si>
    <t>F. Accumulated Cash Flow Balance</t>
  </si>
  <si>
    <t xml:space="preserve">    Total Residential connections</t>
  </si>
  <si>
    <t xml:space="preserve">    Projected new connections per year:</t>
  </si>
  <si>
    <t>B. EXPENSES - OPERATIONAL</t>
  </si>
  <si>
    <t xml:space="preserve">       Other Operational Expense (Explain) - Not Depreciation</t>
  </si>
  <si>
    <t>D. DEBT EXPENSE To be incurred for proposed project</t>
  </si>
  <si>
    <t>1. RESIDENTIAL</t>
  </si>
  <si>
    <t>Residential rate is used.</t>
  </si>
  <si>
    <t>3. Projected TOTAL annual water sales revenue:</t>
  </si>
  <si>
    <t>Projected</t>
  </si>
  <si>
    <t>Year Ending</t>
  </si>
  <si>
    <t xml:space="preserve">   A.  Revenue</t>
  </si>
  <si>
    <t xml:space="preserve">   B. Expenses</t>
  </si>
  <si>
    <t xml:space="preserve">   C. Amount Available for Debt Payments</t>
  </si>
  <si>
    <t xml:space="preserve">   D. Projected Debt Payments</t>
  </si>
  <si>
    <t xml:space="preserve">   E. Annual Cash Flow Balance</t>
  </si>
  <si>
    <t xml:space="preserve">   F. Accumulated Cash Flow Balance</t>
  </si>
  <si>
    <t>Entire Waterworks Enterprise Fund:</t>
  </si>
  <si>
    <t>Existing Operation</t>
  </si>
  <si>
    <t xml:space="preserve">   D. Actual Debt Payments</t>
  </si>
  <si>
    <t>Total System</t>
  </si>
  <si>
    <t xml:space="preserve">   D. Actual/Projected Debt Payments</t>
  </si>
  <si>
    <t>Projected*</t>
  </si>
  <si>
    <t>1-189-999</t>
  </si>
  <si>
    <t xml:space="preserve">Expenses Inflation Assumption: </t>
  </si>
  <si>
    <t>per year</t>
  </si>
  <si>
    <t>PWS ID number:</t>
  </si>
  <si>
    <t>Proposed Project:</t>
  </si>
  <si>
    <r>
      <t>Waterworks Name:</t>
    </r>
    <r>
      <rPr>
        <b/>
        <i/>
        <sz val="10"/>
        <color indexed="12"/>
        <rFont val="Arial"/>
        <family val="2"/>
      </rPr>
      <t/>
    </r>
  </si>
  <si>
    <t>Jones County PSA</t>
  </si>
  <si>
    <t xml:space="preserve">Project Cost: </t>
  </si>
  <si>
    <t xml:space="preserve"> </t>
  </si>
  <si>
    <t xml:space="preserve">    Monthly average residential billing:            </t>
  </si>
  <si>
    <t xml:space="preserve">       Connection Fees (each)</t>
  </si>
  <si>
    <t>Annual</t>
  </si>
  <si>
    <t xml:space="preserve">Revenue Increase Assumption: </t>
  </si>
  <si>
    <t xml:space="preserve">    Projected total Initial (new) Connections for project:             </t>
  </si>
  <si>
    <t xml:space="preserve">       Labor (include savings for any rehabilitation project)</t>
  </si>
  <si>
    <t xml:space="preserve">       Utilities (include savings for any rehabilitation project)</t>
  </si>
  <si>
    <t>Connection Fees (each)</t>
  </si>
  <si>
    <t>Form Completed by:</t>
  </si>
  <si>
    <t>Henry Ford</t>
  </si>
  <si>
    <t>Contact Telephone Number</t>
  </si>
  <si>
    <t>Item</t>
  </si>
  <si>
    <t>Data Entry</t>
  </si>
  <si>
    <r>
      <t>1.B---Water Sales Information---</t>
    </r>
    <r>
      <rPr>
        <b/>
        <sz val="10"/>
        <rFont val="Arial"/>
        <family val="2"/>
      </rPr>
      <t>from latest financial statements dated:</t>
    </r>
  </si>
  <si>
    <r>
      <t>1. A--Residential Rate---</t>
    </r>
    <r>
      <rPr>
        <b/>
        <sz val="10"/>
        <rFont val="Arial"/>
        <family val="2"/>
      </rPr>
      <t>from Schedule dated:</t>
    </r>
  </si>
  <si>
    <r>
      <t xml:space="preserve">    Monthly average residential consumption (gals): </t>
    </r>
    <r>
      <rPr>
        <b/>
        <i/>
        <sz val="10"/>
        <color indexed="12"/>
        <rFont val="Arial"/>
        <family val="2"/>
      </rPr>
      <t/>
    </r>
  </si>
  <si>
    <r>
      <t>2. A.----Rate from Schedule dated</t>
    </r>
    <r>
      <rPr>
        <b/>
        <sz val="10"/>
        <color indexed="12"/>
        <rFont val="Arial"/>
        <family val="2"/>
      </rPr>
      <t>:</t>
    </r>
  </si>
  <si>
    <t>2. B---Water Sales Information---from latest financial statements dated:</t>
  </si>
  <si>
    <t>G. Based on this Cash Flow Analysis, is a rate increase needed?</t>
  </si>
  <si>
    <t>Expenses</t>
  </si>
  <si>
    <t>Revenue</t>
  </si>
  <si>
    <t>Residential Rates</t>
  </si>
  <si>
    <t xml:space="preserve">Residential rate schedule dated: </t>
  </si>
  <si>
    <t>General Operations Information</t>
  </si>
  <si>
    <t>Rate Increase</t>
  </si>
  <si>
    <t>Contact Information</t>
  </si>
  <si>
    <t>Estimated Project Completion / Service Start Date</t>
  </si>
  <si>
    <t>Completed Project Operational Months (Current Fiscal Year)</t>
  </si>
  <si>
    <t>Actual*</t>
  </si>
  <si>
    <t xml:space="preserve">Projected start date of loan repayment </t>
  </si>
  <si>
    <t xml:space="preserve">    0-5000 gallons</t>
  </si>
  <si>
    <r>
      <t xml:space="preserve">             VDH funding: Assume a loan at </t>
    </r>
    <r>
      <rPr>
        <b/>
        <sz val="10"/>
        <rFont val="Arial"/>
        <family val="2"/>
      </rPr>
      <t>3.0% for 20 years</t>
    </r>
    <r>
      <rPr>
        <sz val="10"/>
        <rFont val="Arial"/>
      </rPr>
      <t xml:space="preserve">. </t>
    </r>
  </si>
  <si>
    <t>Example Only</t>
  </si>
  <si>
    <t>Project Associated Revenue</t>
  </si>
  <si>
    <t xml:space="preserve">Bulk Water Purchases </t>
  </si>
  <si>
    <t>Other Operational Expense - Not Depreciation</t>
  </si>
  <si>
    <t>Chemical &amp; Treatment</t>
  </si>
  <si>
    <t>Monitoring</t>
  </si>
  <si>
    <t>Materials, Supplies and Parts</t>
  </si>
  <si>
    <t>Projected new connections per year</t>
  </si>
  <si>
    <t>Monthly average residential billing</t>
  </si>
  <si>
    <t>Monthly average residential consumption (gals)</t>
  </si>
  <si>
    <t>Date of latest financial statements</t>
  </si>
  <si>
    <t>Estimated number of project connections</t>
  </si>
  <si>
    <t xml:space="preserve">                                              Proposed Project</t>
  </si>
  <si>
    <t>Project Name</t>
  </si>
  <si>
    <t>PWS ID number</t>
  </si>
  <si>
    <r>
      <t>Waterworks Name</t>
    </r>
    <r>
      <rPr>
        <b/>
        <i/>
        <sz val="10"/>
        <color indexed="12"/>
        <rFont val="Arial"/>
        <family val="2"/>
      </rPr>
      <t/>
    </r>
  </si>
  <si>
    <t>Entire Waterworks Enterprise Fund</t>
  </si>
  <si>
    <t xml:space="preserve">  Summary</t>
  </si>
  <si>
    <t xml:space="preserve"> Existing</t>
  </si>
  <si>
    <t xml:space="preserve">  Future</t>
  </si>
  <si>
    <t>555 555-3535</t>
  </si>
  <si>
    <t>Legal Name of the Waterworks system</t>
  </si>
  <si>
    <t>A brief descriptive name for the project</t>
  </si>
  <si>
    <t>The Project cost, the amount being requested from VDH-ODW</t>
  </si>
  <si>
    <t>The dated or the last rate increase</t>
  </si>
  <si>
    <t xml:space="preserve"> Is rate increase needed: (Yes / No)</t>
  </si>
  <si>
    <t>Instructions for completing this worksheet</t>
  </si>
  <si>
    <t>The Public Waterworks System Identification Number</t>
  </si>
  <si>
    <t>The average monthly residential consumption in gallons</t>
  </si>
  <si>
    <t>An adjusted cost for residential users consuming 5000 gals/mon.</t>
  </si>
  <si>
    <t>Fiscal Year End Date</t>
  </si>
  <si>
    <t>Number of annual new connections estimated to be added as a result of this project</t>
  </si>
  <si>
    <t>Number of new connections to be installed as part of the project</t>
  </si>
  <si>
    <t>Monthly average cost of residential water usage</t>
  </si>
  <si>
    <t>Date on the most recent audited financial statements used to complete this form</t>
  </si>
  <si>
    <t>Cost of a single residential connection</t>
  </si>
  <si>
    <t>Revenues to the waterworks from other departments for Fire Hydrants</t>
  </si>
  <si>
    <t>Cost of supplies for water treatment, chemicals, carbon, etc</t>
  </si>
  <si>
    <t>Cost of water purchases from another waterworks</t>
  </si>
  <si>
    <t>Any other expenses not included in the preceding line items</t>
  </si>
  <si>
    <t>Total annual commercial, industrial and other water sales revenues</t>
  </si>
  <si>
    <t>Costs of monitoring the quality/quantity of raw, in-process or finished water</t>
  </si>
  <si>
    <t>Revenues generated from all penalties, late fees, etc.</t>
  </si>
  <si>
    <t>Revenue of the existing waterworks, taken from the financial statements</t>
  </si>
  <si>
    <t>Telephone number to contact the individual named on line 42</t>
  </si>
  <si>
    <t>Expenses of the existing waterworks, taken from the financial statements</t>
  </si>
  <si>
    <t>All debt payments associated with the waterworks system currently being repaid</t>
  </si>
  <si>
    <t>Your Name, or the authorized representative of the waterworks</t>
  </si>
  <si>
    <t>New Project Name:</t>
  </si>
  <si>
    <t xml:space="preserve">       Fire Hydrant Fees</t>
  </si>
  <si>
    <t>Expenses (Excluding Debt)</t>
  </si>
  <si>
    <t>No, if Line 69 of CashFlowProjectLevel spreadsheet is positive after 6 years</t>
  </si>
  <si>
    <t>Water Enterprise Fund - Cash Flow Data Entry Sheet</t>
  </si>
  <si>
    <t>Formula, do not enter data</t>
  </si>
  <si>
    <t>The estimated date that the project will be completed, and new service will begin.  DATE MUST BE IN THIS FORMAT</t>
  </si>
  <si>
    <t>Date of the end of the fiscal year after the project is completed and service is initiated.  DATE MUST BE IN THIS FORMAT</t>
  </si>
  <si>
    <t>Fire Hydrant Fees (annual)</t>
  </si>
  <si>
    <t>Penalties (annual)</t>
  </si>
  <si>
    <t>2. Other water sales Projected annual revenue (Explain):</t>
  </si>
  <si>
    <t xml:space="preserve">       Total Water Sales                                                </t>
  </si>
  <si>
    <t xml:space="preserve">       Penalties</t>
  </si>
  <si>
    <t>All other water sales projected (annual)</t>
  </si>
  <si>
    <t>All other misc revenue projected (annual)</t>
  </si>
  <si>
    <t>Note all other annual misc revenue if applicable</t>
  </si>
  <si>
    <t xml:space="preserve">       Other Misc Revenue (Explain):</t>
  </si>
  <si>
    <t>Project Associated Expenses (Annual)</t>
  </si>
  <si>
    <t xml:space="preserve">Expenses associated with other materials, supplies, or equipment needed to operate </t>
  </si>
  <si>
    <t xml:space="preserve"> Chemical &amp; Treatment</t>
  </si>
  <si>
    <t xml:space="preserve">       Outside Service and Labor Costs (Monitoring)</t>
  </si>
  <si>
    <t xml:space="preserve"> Materials, Supplies and Parts</t>
  </si>
  <si>
    <t xml:space="preserve">           TOTAL EXPENSES (Agree with section J of Application)</t>
  </si>
  <si>
    <t>NOTE:  Do not include existing connections in the analysis if they are already part of the existing Water Enterprise revenue stream.</t>
  </si>
  <si>
    <t>C. Amount Available for Debt Payments (Total Revenues minus Total Expenses)</t>
  </si>
  <si>
    <t>Employee salaries and benefits, include (net) any cost savings associated with this project</t>
  </si>
  <si>
    <t>Utilities costs for operating the waterworks, include (net) any savings from this project</t>
  </si>
  <si>
    <t>Other Pending Water Projects Debt</t>
  </si>
  <si>
    <t>Actual/Projected Debt Payments</t>
  </si>
  <si>
    <t xml:space="preserve">Only revenues associated with the pending project </t>
  </si>
  <si>
    <t>Only expenses associated with the pending project</t>
  </si>
  <si>
    <t>Note actual or estimate of projected debt payments</t>
  </si>
  <si>
    <t xml:space="preserve">Other pending water projects to begin in the next 12 months.  Note the start date of loan repayment </t>
  </si>
  <si>
    <t>Current Drinking Water Debt Payments</t>
  </si>
  <si>
    <t>* Per Annual Financial Statements and Budget Projections</t>
  </si>
  <si>
    <t>This template is read-only.  Please make all input on the "Data Input" tab</t>
  </si>
  <si>
    <r>
      <t xml:space="preserve">VDH instructions--follow template. -- </t>
    </r>
    <r>
      <rPr>
        <b/>
        <sz val="12"/>
        <rFont val="Arial"/>
        <family val="2"/>
      </rPr>
      <t>Based on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latest Annual Financial Statements</t>
    </r>
  </si>
  <si>
    <t>VDH Instructions--follow template and for application purposes use 3% for 20 years for Total Project Funds needed from VDH</t>
  </si>
  <si>
    <t>Revised: January 2018</t>
  </si>
  <si>
    <r>
      <t>Power &amp; Other Utilities</t>
    </r>
    <r>
      <rPr>
        <sz val="9"/>
        <rFont val="Arial"/>
        <family val="2"/>
      </rPr>
      <t xml:space="preserve"> (include savings from rehabilitation)</t>
    </r>
  </si>
  <si>
    <r>
      <t xml:space="preserve">Salaries &amp; Other Benefits </t>
    </r>
    <r>
      <rPr>
        <sz val="9"/>
        <rFont val="Arial"/>
        <family val="2"/>
      </rPr>
      <t>(include savings from rehabilitation)</t>
    </r>
  </si>
  <si>
    <t>JONES GAP - WL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</si>
</sst>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  <numFmt numFmtId="166" formatCode="&quot;$&quot;#,##0"/>
    <numFmt numFmtId="167" formatCode="0.0%"/>
    <numFmt numFmtId="168" formatCode="0.0%\ &quot; per year&quot;"/>
    <numFmt numFmtId="169" formatCode="[$-409]mmmm\ d\,\ yyyy;@"/>
  </numFmts>
  <fonts count="19" x14ac:knownFonts="1">
    <font>
      <sz val="10"/>
      <name val="Arial"/>
    </font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F6"/>
      <name val="Arial"/>
      <family val="2"/>
    </font>
    <font>
      <sz val="10"/>
      <color rgb="FF0000F6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6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/>
    <xf numFmtId="0" fontId="6" fillId="0" borderId="0" xfId="0" applyFont="1" applyAlignment="1"/>
    <xf numFmtId="3" fontId="9" fillId="0" borderId="0" xfId="0" applyNumberFormat="1" applyFont="1"/>
    <xf numFmtId="44" fontId="0" fillId="0" borderId="0" xfId="1" applyFont="1" applyAlignment="1"/>
    <xf numFmtId="3" fontId="3" fillId="0" borderId="0" xfId="0" applyNumberFormat="1" applyFont="1"/>
    <xf numFmtId="0" fontId="8" fillId="0" borderId="0" xfId="0" applyFont="1" applyAlignment="1"/>
    <xf numFmtId="168" fontId="0" fillId="0" borderId="0" xfId="2" applyNumberFormat="1" applyFont="1" applyAlignment="1">
      <alignment horizontal="left"/>
    </xf>
    <xf numFmtId="0" fontId="4" fillId="0" borderId="0" xfId="0" applyFont="1" applyAlignment="1"/>
    <xf numFmtId="0" fontId="4" fillId="0" borderId="2" xfId="0" applyFont="1" applyBorder="1"/>
    <xf numFmtId="0" fontId="4" fillId="0" borderId="2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2" xfId="0" applyBorder="1" applyAlignment="1" applyProtection="1"/>
    <xf numFmtId="0" fontId="0" fillId="0" borderId="2" xfId="0" applyBorder="1" applyProtection="1"/>
    <xf numFmtId="0" fontId="4" fillId="0" borderId="3" xfId="0" applyFont="1" applyBorder="1"/>
    <xf numFmtId="49" fontId="9" fillId="0" borderId="0" xfId="0" applyNumberFormat="1" applyFont="1" applyAlignment="1"/>
    <xf numFmtId="0" fontId="9" fillId="0" borderId="0" xfId="0" applyNumberFormat="1" applyFont="1" applyAlignment="1"/>
    <xf numFmtId="44" fontId="9" fillId="0" borderId="0" xfId="0" applyNumberFormat="1" applyFont="1" applyAlignment="1"/>
    <xf numFmtId="169" fontId="9" fillId="0" borderId="0" xfId="0" applyNumberFormat="1" applyFont="1" applyAlignment="1"/>
    <xf numFmtId="1" fontId="9" fillId="0" borderId="0" xfId="0" applyNumberFormat="1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0" fillId="0" borderId="2" xfId="0" applyFill="1" applyBorder="1" applyProtection="1"/>
    <xf numFmtId="0" fontId="3" fillId="0" borderId="2" xfId="0" applyFont="1" applyBorder="1" applyProtection="1"/>
    <xf numFmtId="0" fontId="2" fillId="0" borderId="0" xfId="0" applyFont="1" applyFill="1" applyAlignment="1">
      <alignment horizontal="left"/>
    </xf>
    <xf numFmtId="44" fontId="9" fillId="0" borderId="0" xfId="0" applyNumberFormat="1" applyFont="1" applyFill="1" applyAlignment="1"/>
    <xf numFmtId="169" fontId="9" fillId="0" borderId="0" xfId="0" applyNumberFormat="1" applyFont="1" applyFill="1" applyAlignment="1"/>
    <xf numFmtId="169" fontId="0" fillId="0" borderId="0" xfId="0" applyNumberFormat="1"/>
    <xf numFmtId="0" fontId="3" fillId="0" borderId="0" xfId="0" applyFont="1"/>
    <xf numFmtId="0" fontId="12" fillId="0" borderId="0" xfId="0" applyFont="1"/>
    <xf numFmtId="3" fontId="9" fillId="0" borderId="0" xfId="0" applyNumberFormat="1" applyFont="1" applyFill="1"/>
    <xf numFmtId="0" fontId="4" fillId="0" borderId="2" xfId="0" applyFont="1" applyFill="1" applyBorder="1" applyAlignment="1" applyProtection="1">
      <alignment horizontal="left"/>
    </xf>
    <xf numFmtId="0" fontId="8" fillId="2" borderId="4" xfId="0" applyFont="1" applyFill="1" applyBorder="1" applyAlignment="1">
      <alignment horizontal="center"/>
    </xf>
    <xf numFmtId="0" fontId="4" fillId="3" borderId="5" xfId="0" applyFont="1" applyFill="1" applyBorder="1" applyProtection="1"/>
    <xf numFmtId="0" fontId="4" fillId="3" borderId="5" xfId="0" applyFont="1" applyFill="1" applyBorder="1" applyAlignment="1" applyProtection="1"/>
    <xf numFmtId="0" fontId="4" fillId="0" borderId="6" xfId="0" applyNumberFormat="1" applyFont="1" applyFill="1" applyBorder="1" applyAlignment="1" applyProtection="1">
      <alignment horizontal="center"/>
      <protection locked="0"/>
    </xf>
    <xf numFmtId="169" fontId="4" fillId="0" borderId="7" xfId="0" applyNumberFormat="1" applyFont="1" applyFill="1" applyBorder="1" applyAlignment="1" applyProtection="1">
      <alignment horizontal="right"/>
      <protection locked="0"/>
    </xf>
    <xf numFmtId="44" fontId="4" fillId="0" borderId="7" xfId="0" applyNumberFormat="1" applyFont="1" applyFill="1" applyBorder="1" applyAlignment="1" applyProtection="1">
      <alignment horizontal="right"/>
      <protection locked="0"/>
    </xf>
    <xf numFmtId="0" fontId="4" fillId="4" borderId="7" xfId="0" applyFont="1" applyFill="1" applyBorder="1" applyAlignment="1" applyProtection="1">
      <alignment horizontal="right"/>
      <protection locked="0"/>
    </xf>
    <xf numFmtId="37" fontId="4" fillId="0" borderId="7" xfId="0" applyNumberFormat="1" applyFont="1" applyFill="1" applyBorder="1" applyAlignment="1" applyProtection="1">
      <alignment horizontal="right"/>
      <protection locked="0"/>
    </xf>
    <xf numFmtId="37" fontId="4" fillId="4" borderId="7" xfId="0" applyNumberFormat="1" applyFont="1" applyFill="1" applyBorder="1" applyAlignment="1" applyProtection="1">
      <alignment horizontal="right"/>
      <protection locked="0"/>
    </xf>
    <xf numFmtId="44" fontId="4" fillId="4" borderId="7" xfId="0" applyNumberFormat="1" applyFont="1" applyFill="1" applyBorder="1" applyAlignment="1" applyProtection="1">
      <alignment horizontal="right"/>
      <protection locked="0"/>
    </xf>
    <xf numFmtId="44" fontId="4" fillId="0" borderId="7" xfId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4" fillId="4" borderId="8" xfId="0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/>
      <protection locked="0"/>
    </xf>
    <xf numFmtId="3" fontId="0" fillId="0" borderId="0" xfId="0" applyNumberFormat="1" applyFill="1"/>
    <xf numFmtId="0" fontId="0" fillId="3" borderId="4" xfId="0" applyFill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/>
    <xf numFmtId="0" fontId="0" fillId="0" borderId="12" xfId="0" applyBorder="1"/>
    <xf numFmtId="0" fontId="0" fillId="3" borderId="4" xfId="0" applyFill="1" applyBorder="1" applyAlignment="1"/>
    <xf numFmtId="0" fontId="0" fillId="4" borderId="0" xfId="0" applyFill="1" applyProtection="1">
      <protection locked="0"/>
    </xf>
    <xf numFmtId="44" fontId="16" fillId="0" borderId="13" xfId="1" applyFont="1" applyBorder="1" applyAlignment="1" applyProtection="1">
      <alignment horizontal="right"/>
    </xf>
    <xf numFmtId="169" fontId="16" fillId="0" borderId="13" xfId="1" applyNumberFormat="1" applyFont="1" applyBorder="1" applyAlignment="1" applyProtection="1">
      <alignment horizontal="right"/>
    </xf>
    <xf numFmtId="0" fontId="17" fillId="3" borderId="14" xfId="0" applyFont="1" applyFill="1" applyBorder="1" applyAlignment="1" applyProtection="1">
      <alignment horizontal="right"/>
    </xf>
    <xf numFmtId="169" fontId="16" fillId="0" borderId="13" xfId="1" quotePrefix="1" applyNumberFormat="1" applyFont="1" applyBorder="1" applyAlignment="1" applyProtection="1">
      <alignment horizontal="right"/>
    </xf>
    <xf numFmtId="37" fontId="16" fillId="0" borderId="13" xfId="1" applyNumberFormat="1" applyFont="1" applyBorder="1" applyAlignment="1" applyProtection="1">
      <alignment horizontal="right"/>
    </xf>
    <xf numFmtId="37" fontId="16" fillId="3" borderId="14" xfId="1" applyNumberFormat="1" applyFont="1" applyFill="1" applyBorder="1" applyAlignment="1" applyProtection="1">
      <alignment horizontal="right"/>
    </xf>
    <xf numFmtId="44" fontId="16" fillId="3" borderId="14" xfId="1" applyFont="1" applyFill="1" applyBorder="1" applyAlignment="1" applyProtection="1">
      <alignment horizontal="right"/>
    </xf>
    <xf numFmtId="44" fontId="17" fillId="3" borderId="14" xfId="1" applyFont="1" applyFill="1" applyBorder="1" applyAlignment="1" applyProtection="1">
      <alignment horizontal="right"/>
    </xf>
    <xf numFmtId="169" fontId="16" fillId="0" borderId="13" xfId="1" applyNumberFormat="1" applyFont="1" applyFill="1" applyBorder="1" applyAlignment="1" applyProtection="1">
      <alignment horizontal="right"/>
    </xf>
    <xf numFmtId="0" fontId="16" fillId="0" borderId="13" xfId="0" applyFont="1" applyBorder="1" applyAlignment="1" applyProtection="1">
      <alignment horizontal="right"/>
    </xf>
    <xf numFmtId="0" fontId="16" fillId="0" borderId="13" xfId="0" applyFont="1" applyBorder="1" applyAlignment="1">
      <alignment horizontal="right"/>
    </xf>
    <xf numFmtId="0" fontId="16" fillId="0" borderId="15" xfId="0" applyFont="1" applyBorder="1" applyAlignment="1">
      <alignment horizontal="right"/>
    </xf>
    <xf numFmtId="3" fontId="16" fillId="0" borderId="0" xfId="0" applyNumberFormat="1" applyFont="1"/>
    <xf numFmtId="0" fontId="4" fillId="0" borderId="16" xfId="0" applyNumberFormat="1" applyFont="1" applyFill="1" applyBorder="1" applyAlignment="1" applyProtection="1">
      <alignment horizontal="center"/>
      <protection locked="0"/>
    </xf>
    <xf numFmtId="44" fontId="16" fillId="0" borderId="17" xfId="1" applyFont="1" applyBorder="1" applyAlignment="1" applyProtection="1">
      <alignment horizontal="right"/>
    </xf>
    <xf numFmtId="0" fontId="4" fillId="0" borderId="9" xfId="0" applyNumberFormat="1" applyFont="1" applyFill="1" applyBorder="1" applyAlignment="1" applyProtection="1">
      <alignment horizontal="center"/>
      <protection locked="0"/>
    </xf>
    <xf numFmtId="44" fontId="16" fillId="0" borderId="15" xfId="1" applyFont="1" applyBorder="1" applyAlignment="1" applyProtection="1">
      <alignment horizontal="right"/>
    </xf>
    <xf numFmtId="15" fontId="4" fillId="4" borderId="7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/>
    <xf numFmtId="0" fontId="4" fillId="0" borderId="7" xfId="0" applyFont="1" applyFill="1" applyBorder="1" applyAlignment="1" applyProtection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4" fontId="9" fillId="0" borderId="0" xfId="0" applyNumberFormat="1" applyFont="1" applyAlignment="1">
      <alignment horizontal="right"/>
    </xf>
    <xf numFmtId="44" fontId="0" fillId="0" borderId="0" xfId="1" applyFont="1" applyAlignment="1">
      <alignment horizontal="right"/>
    </xf>
    <xf numFmtId="169" fontId="9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166" fontId="0" fillId="0" borderId="0" xfId="0" applyNumberFormat="1" applyAlignment="1">
      <alignment horizontal="right"/>
    </xf>
    <xf numFmtId="0" fontId="4" fillId="5" borderId="12" xfId="0" applyFont="1" applyFill="1" applyBorder="1" applyAlignment="1">
      <alignment horizontal="center" textRotation="90"/>
    </xf>
    <xf numFmtId="169" fontId="9" fillId="0" borderId="1" xfId="0" applyNumberFormat="1" applyFont="1" applyBorder="1" applyAlignment="1">
      <alignment horizontal="right"/>
    </xf>
    <xf numFmtId="167" fontId="3" fillId="0" borderId="0" xfId="2" applyNumberFormat="1" applyFont="1" applyAlignment="1">
      <alignment horizontal="center"/>
    </xf>
    <xf numFmtId="166" fontId="4" fillId="0" borderId="18" xfId="0" applyNumberFormat="1" applyFont="1" applyBorder="1" applyAlignment="1">
      <alignment horizontal="right"/>
    </xf>
    <xf numFmtId="0" fontId="0" fillId="8" borderId="11" xfId="0" applyFill="1" applyBorder="1" applyAlignment="1"/>
    <xf numFmtId="0" fontId="3" fillId="8" borderId="11" xfId="0" applyFont="1" applyFill="1" applyBorder="1" applyAlignment="1"/>
    <xf numFmtId="0" fontId="3" fillId="0" borderId="11" xfId="0" applyFont="1" applyBorder="1" applyAlignment="1"/>
    <xf numFmtId="0" fontId="3" fillId="0" borderId="0" xfId="0" applyFont="1" applyAlignment="1">
      <alignment horizontal="left" indent="2"/>
    </xf>
    <xf numFmtId="0" fontId="3" fillId="0" borderId="0" xfId="0" applyFont="1" applyAlignment="1"/>
    <xf numFmtId="165" fontId="9" fillId="0" borderId="0" xfId="0" applyNumberFormat="1" applyFont="1" applyAlignment="1">
      <alignment horizontal="right"/>
    </xf>
    <xf numFmtId="165" fontId="9" fillId="0" borderId="0" xfId="0" applyNumberFormat="1" applyFont="1" applyAlignment="1"/>
    <xf numFmtId="44" fontId="3" fillId="0" borderId="0" xfId="0" applyNumberFormat="1" applyFont="1" applyFill="1" applyAlignment="1">
      <alignment horizontal="right"/>
    </xf>
    <xf numFmtId="165" fontId="0" fillId="0" borderId="18" xfId="1" applyNumberFormat="1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4" fillId="0" borderId="18" xfId="0" applyNumberFormat="1" applyFont="1" applyBorder="1"/>
    <xf numFmtId="3" fontId="0" fillId="0" borderId="18" xfId="0" applyNumberFormat="1" applyBorder="1"/>
    <xf numFmtId="3" fontId="0" fillId="0" borderId="18" xfId="0" applyNumberFormat="1" applyFill="1" applyBorder="1"/>
    <xf numFmtId="0" fontId="0" fillId="0" borderId="0" xfId="0" applyBorder="1" applyAlignment="1" applyProtection="1"/>
    <xf numFmtId="0" fontId="4" fillId="3" borderId="19" xfId="0" applyFont="1" applyFill="1" applyBorder="1" applyProtection="1"/>
    <xf numFmtId="0" fontId="3" fillId="0" borderId="0" xfId="0" applyFont="1" applyFill="1" applyBorder="1" applyProtection="1"/>
    <xf numFmtId="0" fontId="13" fillId="2" borderId="10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textRotation="90"/>
    </xf>
    <xf numFmtId="0" fontId="4" fillId="6" borderId="11" xfId="0" applyFont="1" applyFill="1" applyBorder="1" applyAlignment="1">
      <alignment horizontal="center" textRotation="90"/>
    </xf>
    <xf numFmtId="0" fontId="4" fillId="5" borderId="10" xfId="0" applyFont="1" applyFill="1" applyBorder="1" applyAlignment="1">
      <alignment horizontal="center" textRotation="90"/>
    </xf>
    <xf numFmtId="0" fontId="4" fillId="5" borderId="11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horizontal="center" textRotation="90"/>
    </xf>
    <xf numFmtId="0" fontId="4" fillId="3" borderId="11" xfId="0" applyFont="1" applyFill="1" applyBorder="1" applyAlignment="1">
      <alignment horizontal="center" textRotation="90"/>
    </xf>
    <xf numFmtId="0" fontId="4" fillId="3" borderId="12" xfId="0" applyFont="1" applyFill="1" applyBorder="1" applyAlignment="1">
      <alignment horizontal="center" textRotation="90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 textRotation="90"/>
    </xf>
    <xf numFmtId="0" fontId="4" fillId="7" borderId="12" xfId="0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6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16" fillId="0" borderId="13" xfId="1" applyNumberFormat="1" applyFont="1" applyBorder="1" applyAlignment="1" applyProtection="1">
      <alignment horizontal="right"/>
    </xf>
    <xf numFmtId="165" fontId="16" fillId="0" borderId="13" xfId="1" applyNumberFormat="1" applyFont="1" applyFill="1" applyBorder="1" applyAlignment="1" applyProtection="1">
      <alignment horizontal="right"/>
    </xf>
    <xf numFmtId="14" fontId="4" fillId="0" borderId="0" xfId="0" applyNumberFormat="1" applyFont="1" applyAlignment="1">
      <alignment horizontal="left"/>
    </xf>
    <xf numFmtId="0" fontId="3" fillId="0" borderId="2" xfId="0" applyFont="1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view="pageBreakPreview" zoomScale="80" zoomScaleNormal="85" zoomScaleSheetLayoutView="80" workbookViewId="0">
      <selection activeCell="C6" sqref="C6"/>
    </sheetView>
  </sheetViews>
  <sheetFormatPr defaultRowHeight="13.2" x14ac:dyDescent="0.25"/>
  <cols>
    <col min="1" max="1" width="5.33203125" customWidth="1"/>
    <col min="2" max="2" width="48.88671875" customWidth="1"/>
    <col min="3" max="3" width="20.77734375" customWidth="1"/>
    <col min="4" max="4" width="20.33203125" customWidth="1"/>
    <col min="5" max="5" width="2" customWidth="1"/>
    <col min="6" max="6" width="102.33203125" customWidth="1"/>
    <col min="7" max="7" width="18.33203125" customWidth="1"/>
  </cols>
  <sheetData>
    <row r="1" spans="1:10" s="41" customFormat="1" ht="15" customHeight="1" thickBot="1" x14ac:dyDescent="0.3">
      <c r="A1" s="136" t="s">
        <v>135</v>
      </c>
      <c r="B1" s="137"/>
      <c r="C1" s="137"/>
      <c r="D1" s="138"/>
      <c r="F1" s="123" t="s">
        <v>109</v>
      </c>
    </row>
    <row r="2" spans="1:10" s="40" customFormat="1" ht="12.75" customHeight="1" thickBot="1" x14ac:dyDescent="0.3">
      <c r="A2" s="139" t="s">
        <v>62</v>
      </c>
      <c r="B2" s="140"/>
      <c r="C2" s="44" t="s">
        <v>63</v>
      </c>
      <c r="D2" s="44" t="s">
        <v>83</v>
      </c>
      <c r="F2" s="124"/>
    </row>
    <row r="3" spans="1:10" ht="12.75" customHeight="1" x14ac:dyDescent="0.25">
      <c r="A3" s="132" t="s">
        <v>98</v>
      </c>
      <c r="B3" s="133"/>
      <c r="C3" s="47"/>
      <c r="D3" s="80" t="s">
        <v>48</v>
      </c>
      <c r="E3" s="10"/>
      <c r="F3" s="60" t="s">
        <v>104</v>
      </c>
    </row>
    <row r="4" spans="1:10" ht="12.75" customHeight="1" thickBot="1" x14ac:dyDescent="0.3">
      <c r="A4" s="134" t="s">
        <v>97</v>
      </c>
      <c r="B4" s="135"/>
      <c r="C4" s="81"/>
      <c r="D4" s="82" t="s">
        <v>42</v>
      </c>
      <c r="E4" s="10"/>
      <c r="F4" s="61" t="s">
        <v>110</v>
      </c>
      <c r="I4" s="10"/>
      <c r="J4" s="10"/>
    </row>
    <row r="5" spans="1:10" ht="12.75" customHeight="1" x14ac:dyDescent="0.25">
      <c r="A5" s="141" t="s">
        <v>95</v>
      </c>
      <c r="B5" s="43" t="s">
        <v>96</v>
      </c>
      <c r="C5" s="79"/>
      <c r="D5" s="66" t="s">
        <v>172</v>
      </c>
      <c r="F5" s="62" t="s">
        <v>105</v>
      </c>
    </row>
    <row r="6" spans="1:10" ht="12.75" customHeight="1" x14ac:dyDescent="0.25">
      <c r="A6" s="141"/>
      <c r="B6" s="19" t="s">
        <v>77</v>
      </c>
      <c r="C6" s="48"/>
      <c r="D6" s="67">
        <v>43831</v>
      </c>
      <c r="F6" s="62" t="s">
        <v>137</v>
      </c>
    </row>
    <row r="7" spans="1:10" ht="12.75" customHeight="1" x14ac:dyDescent="0.25">
      <c r="A7" s="141"/>
      <c r="B7" s="19" t="s">
        <v>113</v>
      </c>
      <c r="C7" s="48"/>
      <c r="D7" s="67">
        <f>DATE(YEAR(D6),MONTH(D6)+6,DAY(D6)-1)</f>
        <v>44012</v>
      </c>
      <c r="F7" s="62" t="s">
        <v>138</v>
      </c>
    </row>
    <row r="8" spans="1:10" ht="12.75" customHeight="1" thickBot="1" x14ac:dyDescent="0.3">
      <c r="A8" s="141"/>
      <c r="B8" s="19" t="s">
        <v>49</v>
      </c>
      <c r="C8" s="49"/>
      <c r="D8" s="154">
        <v>1000000</v>
      </c>
      <c r="F8" s="62" t="s">
        <v>106</v>
      </c>
      <c r="G8" s="39"/>
    </row>
    <row r="9" spans="1:10" ht="12.75" customHeight="1" thickBot="1" x14ac:dyDescent="0.3">
      <c r="A9" s="141"/>
      <c r="B9" s="45" t="s">
        <v>72</v>
      </c>
      <c r="C9" s="83"/>
      <c r="D9" s="68"/>
      <c r="F9" s="59"/>
    </row>
    <row r="10" spans="1:10" ht="12.75" customHeight="1" x14ac:dyDescent="0.25">
      <c r="A10" s="141"/>
      <c r="B10" s="19" t="s">
        <v>73</v>
      </c>
      <c r="C10" s="48"/>
      <c r="D10" s="69">
        <v>42917</v>
      </c>
      <c r="F10" s="61" t="s">
        <v>107</v>
      </c>
    </row>
    <row r="11" spans="1:10" ht="12.75" customHeight="1" thickBot="1" x14ac:dyDescent="0.3">
      <c r="A11" s="141"/>
      <c r="B11" s="20" t="s">
        <v>81</v>
      </c>
      <c r="C11" s="49"/>
      <c r="D11" s="66">
        <v>12</v>
      </c>
      <c r="F11" s="61" t="s">
        <v>112</v>
      </c>
    </row>
    <row r="12" spans="1:10" ht="12.75" customHeight="1" thickBot="1" x14ac:dyDescent="0.3">
      <c r="A12" s="141"/>
      <c r="B12" s="45" t="s">
        <v>74</v>
      </c>
      <c r="C12" s="50"/>
      <c r="D12" s="68"/>
      <c r="F12" s="59"/>
    </row>
    <row r="13" spans="1:10" ht="12.75" customHeight="1" x14ac:dyDescent="0.25">
      <c r="A13" s="141"/>
      <c r="B13" s="21" t="s">
        <v>93</v>
      </c>
      <c r="C13" s="48"/>
      <c r="D13" s="69">
        <v>42916</v>
      </c>
      <c r="F13" s="61" t="s">
        <v>117</v>
      </c>
    </row>
    <row r="14" spans="1:10" ht="12.75" customHeight="1" x14ac:dyDescent="0.25">
      <c r="A14" s="141"/>
      <c r="B14" s="21" t="s">
        <v>92</v>
      </c>
      <c r="C14" s="51"/>
      <c r="D14" s="70">
        <v>4862</v>
      </c>
      <c r="F14" s="61" t="s">
        <v>111</v>
      </c>
    </row>
    <row r="15" spans="1:10" ht="12.75" customHeight="1" x14ac:dyDescent="0.25">
      <c r="A15" s="141"/>
      <c r="B15" s="22" t="s">
        <v>91</v>
      </c>
      <c r="C15" s="49"/>
      <c r="D15" s="66">
        <v>26.31</v>
      </c>
      <c r="F15" s="61" t="s">
        <v>116</v>
      </c>
    </row>
    <row r="16" spans="1:10" ht="12.75" customHeight="1" x14ac:dyDescent="0.25">
      <c r="A16" s="141"/>
      <c r="B16" s="22" t="s">
        <v>94</v>
      </c>
      <c r="C16" s="51"/>
      <c r="D16" s="70">
        <v>258</v>
      </c>
      <c r="E16" s="10"/>
      <c r="F16" s="61" t="s">
        <v>115</v>
      </c>
    </row>
    <row r="17" spans="1:7" ht="12.75" customHeight="1" thickBot="1" x14ac:dyDescent="0.3">
      <c r="A17" s="141"/>
      <c r="B17" s="22" t="s">
        <v>90</v>
      </c>
      <c r="C17" s="51"/>
      <c r="D17" s="70">
        <v>5</v>
      </c>
      <c r="F17" s="61" t="s">
        <v>114</v>
      </c>
    </row>
    <row r="18" spans="1:7" ht="12.75" customHeight="1" thickBot="1" x14ac:dyDescent="0.3">
      <c r="A18" s="141"/>
      <c r="B18" s="46" t="s">
        <v>84</v>
      </c>
      <c r="C18" s="52"/>
      <c r="D18" s="71"/>
      <c r="F18" s="59"/>
    </row>
    <row r="19" spans="1:7" ht="12.75" customHeight="1" x14ac:dyDescent="0.25">
      <c r="A19" s="141"/>
      <c r="B19" s="23" t="s">
        <v>144</v>
      </c>
      <c r="C19" s="49"/>
      <c r="D19" s="154">
        <v>3240</v>
      </c>
      <c r="F19" s="61" t="s">
        <v>123</v>
      </c>
    </row>
    <row r="20" spans="1:7" ht="12.75" customHeight="1" x14ac:dyDescent="0.25">
      <c r="A20" s="141"/>
      <c r="B20" s="22" t="s">
        <v>58</v>
      </c>
      <c r="C20" s="49"/>
      <c r="D20" s="154">
        <v>1000</v>
      </c>
      <c r="F20" s="61" t="s">
        <v>118</v>
      </c>
    </row>
    <row r="21" spans="1:7" ht="12.75" customHeight="1" x14ac:dyDescent="0.25">
      <c r="A21" s="141"/>
      <c r="B21" s="23" t="s">
        <v>139</v>
      </c>
      <c r="C21" s="49"/>
      <c r="D21" s="154">
        <v>20000</v>
      </c>
      <c r="F21" s="61" t="s">
        <v>119</v>
      </c>
    </row>
    <row r="22" spans="1:7" ht="12.75" customHeight="1" x14ac:dyDescent="0.25">
      <c r="A22" s="141"/>
      <c r="B22" s="23" t="s">
        <v>140</v>
      </c>
      <c r="C22" s="49"/>
      <c r="D22" s="154">
        <v>1000</v>
      </c>
      <c r="E22" s="10"/>
      <c r="F22" s="62" t="s">
        <v>125</v>
      </c>
      <c r="G22" s="10"/>
    </row>
    <row r="23" spans="1:7" ht="12.75" customHeight="1" thickBot="1" x14ac:dyDescent="0.3">
      <c r="A23" s="141"/>
      <c r="B23" s="23" t="s">
        <v>145</v>
      </c>
      <c r="C23" s="49"/>
      <c r="D23" s="154">
        <v>1000</v>
      </c>
      <c r="E23" s="10"/>
      <c r="F23" s="62" t="s">
        <v>146</v>
      </c>
      <c r="G23" s="10"/>
    </row>
    <row r="24" spans="1:7" ht="12.75" customHeight="1" thickBot="1" x14ac:dyDescent="0.3">
      <c r="A24" s="141"/>
      <c r="B24" s="45" t="s">
        <v>148</v>
      </c>
      <c r="C24" s="53"/>
      <c r="D24" s="72"/>
      <c r="E24" s="10"/>
      <c r="F24" s="64"/>
      <c r="G24" s="10"/>
    </row>
    <row r="25" spans="1:7" ht="12.75" customHeight="1" x14ac:dyDescent="0.25">
      <c r="A25" s="141"/>
      <c r="B25" s="157" t="s">
        <v>171</v>
      </c>
      <c r="C25" s="49"/>
      <c r="D25" s="154">
        <f>12875</f>
        <v>12875</v>
      </c>
      <c r="E25" s="10"/>
      <c r="F25" s="108" t="s">
        <v>156</v>
      </c>
      <c r="G25" s="10"/>
    </row>
    <row r="26" spans="1:7" ht="12.75" customHeight="1" x14ac:dyDescent="0.25">
      <c r="A26" s="141"/>
      <c r="B26" s="157" t="s">
        <v>170</v>
      </c>
      <c r="C26" s="49"/>
      <c r="D26" s="154">
        <f>6220*0.5</f>
        <v>3110</v>
      </c>
      <c r="E26" s="10"/>
      <c r="F26" s="107" t="s">
        <v>157</v>
      </c>
      <c r="G26" s="10"/>
    </row>
    <row r="27" spans="1:7" ht="12.75" customHeight="1" x14ac:dyDescent="0.25">
      <c r="A27" s="141"/>
      <c r="B27" s="22" t="s">
        <v>87</v>
      </c>
      <c r="C27" s="49"/>
      <c r="D27" s="154">
        <f>5510*0.5</f>
        <v>2755</v>
      </c>
      <c r="E27" s="10"/>
      <c r="F27" s="62" t="s">
        <v>120</v>
      </c>
      <c r="G27" s="10"/>
    </row>
    <row r="28" spans="1:7" ht="12.75" customHeight="1" x14ac:dyDescent="0.25">
      <c r="A28" s="141"/>
      <c r="B28" s="22" t="s">
        <v>85</v>
      </c>
      <c r="C28" s="49"/>
      <c r="D28" s="154">
        <v>0</v>
      </c>
      <c r="E28" s="10"/>
      <c r="F28" s="62" t="s">
        <v>121</v>
      </c>
      <c r="G28" s="10"/>
    </row>
    <row r="29" spans="1:7" ht="12.75" customHeight="1" x14ac:dyDescent="0.25">
      <c r="A29" s="141"/>
      <c r="B29" s="22" t="s">
        <v>88</v>
      </c>
      <c r="C29" s="49"/>
      <c r="D29" s="154">
        <f>1000*0.5</f>
        <v>500</v>
      </c>
      <c r="E29" s="10"/>
      <c r="F29" s="62" t="s">
        <v>124</v>
      </c>
      <c r="G29" s="10"/>
    </row>
    <row r="30" spans="1:7" ht="12.75" customHeight="1" x14ac:dyDescent="0.25">
      <c r="A30" s="141"/>
      <c r="B30" s="22" t="s">
        <v>89</v>
      </c>
      <c r="C30" s="49"/>
      <c r="D30" s="154">
        <f>1595*0.5</f>
        <v>797.5</v>
      </c>
      <c r="E30" s="10"/>
      <c r="F30" s="109" t="s">
        <v>149</v>
      </c>
      <c r="G30" s="10"/>
    </row>
    <row r="31" spans="1:7" ht="12.75" customHeight="1" thickBot="1" x14ac:dyDescent="0.3">
      <c r="A31" s="142"/>
      <c r="B31" s="22" t="s">
        <v>86</v>
      </c>
      <c r="C31" s="49"/>
      <c r="D31" s="154">
        <v>300</v>
      </c>
      <c r="E31" s="10"/>
      <c r="F31" s="62" t="s">
        <v>122</v>
      </c>
      <c r="G31" s="10"/>
    </row>
    <row r="32" spans="1:7" ht="12.75" customHeight="1" thickBot="1" x14ac:dyDescent="0.3">
      <c r="A32" s="125" t="s">
        <v>101</v>
      </c>
      <c r="B32" s="45" t="s">
        <v>99</v>
      </c>
      <c r="C32" s="50"/>
      <c r="D32" s="68"/>
      <c r="F32" s="59"/>
    </row>
    <row r="33" spans="1:6" ht="12.75" customHeight="1" x14ac:dyDescent="0.25">
      <c r="A33" s="126"/>
      <c r="B33" s="34" t="s">
        <v>71</v>
      </c>
      <c r="C33" s="54"/>
      <c r="D33" s="155">
        <v>3250000</v>
      </c>
      <c r="F33" s="61" t="s">
        <v>126</v>
      </c>
    </row>
    <row r="34" spans="1:6" ht="12.75" customHeight="1" x14ac:dyDescent="0.25">
      <c r="A34" s="126"/>
      <c r="B34" s="34" t="s">
        <v>133</v>
      </c>
      <c r="C34" s="54"/>
      <c r="D34" s="155">
        <v>2800000</v>
      </c>
      <c r="F34" s="61" t="s">
        <v>128</v>
      </c>
    </row>
    <row r="35" spans="1:6" ht="12.75" customHeight="1" thickBot="1" x14ac:dyDescent="0.3">
      <c r="A35" s="126"/>
      <c r="B35" s="35" t="s">
        <v>164</v>
      </c>
      <c r="C35" s="49"/>
      <c r="D35" s="154">
        <v>86000</v>
      </c>
      <c r="F35" s="61" t="s">
        <v>129</v>
      </c>
    </row>
    <row r="36" spans="1:6" ht="12.75" customHeight="1" thickBot="1" x14ac:dyDescent="0.3">
      <c r="A36" s="127" t="s">
        <v>102</v>
      </c>
      <c r="B36" s="121" t="s">
        <v>158</v>
      </c>
      <c r="C36" s="65"/>
      <c r="D36" s="73"/>
      <c r="F36" s="59"/>
    </row>
    <row r="37" spans="1:6" ht="12.75" customHeight="1" x14ac:dyDescent="0.25">
      <c r="A37" s="128"/>
      <c r="B37" s="122" t="s">
        <v>80</v>
      </c>
      <c r="C37" s="48"/>
      <c r="D37" s="74">
        <v>43646</v>
      </c>
      <c r="F37" s="61" t="s">
        <v>163</v>
      </c>
    </row>
    <row r="38" spans="1:6" ht="12.75" customHeight="1" x14ac:dyDescent="0.25">
      <c r="A38" s="128"/>
      <c r="B38" s="120" t="s">
        <v>71</v>
      </c>
      <c r="C38" s="49"/>
      <c r="D38" s="154">
        <v>75000</v>
      </c>
      <c r="F38" s="61" t="s">
        <v>160</v>
      </c>
    </row>
    <row r="39" spans="1:6" ht="12.75" customHeight="1" x14ac:dyDescent="0.25">
      <c r="A39" s="128"/>
      <c r="B39" s="120" t="s">
        <v>70</v>
      </c>
      <c r="C39" s="49"/>
      <c r="D39" s="154">
        <v>30000</v>
      </c>
      <c r="F39" s="61" t="s">
        <v>161</v>
      </c>
    </row>
    <row r="40" spans="1:6" ht="12.75" customHeight="1" thickBot="1" x14ac:dyDescent="0.3">
      <c r="A40" s="103"/>
      <c r="B40" s="35" t="s">
        <v>159</v>
      </c>
      <c r="C40" s="49"/>
      <c r="D40" s="154">
        <v>2500</v>
      </c>
      <c r="F40" s="84" t="s">
        <v>162</v>
      </c>
    </row>
    <row r="41" spans="1:6" ht="12.75" customHeight="1" thickBot="1" x14ac:dyDescent="0.3">
      <c r="A41" s="129" t="s">
        <v>100</v>
      </c>
      <c r="B41" s="46" t="s">
        <v>75</v>
      </c>
      <c r="C41" s="53"/>
      <c r="D41" s="72"/>
      <c r="F41" s="59"/>
    </row>
    <row r="42" spans="1:6" ht="12.75" customHeight="1" thickBot="1" x14ac:dyDescent="0.3">
      <c r="A42" s="130"/>
      <c r="B42" s="23" t="s">
        <v>108</v>
      </c>
      <c r="C42" s="85"/>
      <c r="D42" s="75" t="s">
        <v>136</v>
      </c>
      <c r="F42" s="84" t="s">
        <v>134</v>
      </c>
    </row>
    <row r="43" spans="1:6" ht="12.75" customHeight="1" thickBot="1" x14ac:dyDescent="0.3">
      <c r="A43" s="130"/>
      <c r="B43" s="46" t="s">
        <v>76</v>
      </c>
      <c r="C43" s="56"/>
      <c r="D43" s="72"/>
      <c r="F43" s="59"/>
    </row>
    <row r="44" spans="1:6" ht="12.75" customHeight="1" x14ac:dyDescent="0.25">
      <c r="A44" s="130"/>
      <c r="B44" s="18" t="s">
        <v>59</v>
      </c>
      <c r="C44" s="55"/>
      <c r="D44" s="76" t="s">
        <v>60</v>
      </c>
      <c r="F44" s="61" t="s">
        <v>130</v>
      </c>
    </row>
    <row r="45" spans="1:6" ht="12.75" customHeight="1" thickBot="1" x14ac:dyDescent="0.3">
      <c r="A45" s="131"/>
      <c r="B45" s="24" t="s">
        <v>61</v>
      </c>
      <c r="C45" s="57"/>
      <c r="D45" s="77" t="s">
        <v>103</v>
      </c>
      <c r="F45" s="63" t="s">
        <v>127</v>
      </c>
    </row>
    <row r="46" spans="1:6" x14ac:dyDescent="0.25">
      <c r="F46" s="40" t="s">
        <v>169</v>
      </c>
    </row>
    <row r="49" spans="2:7" x14ac:dyDescent="0.25">
      <c r="B49" s="17"/>
      <c r="C49" s="17"/>
      <c r="D49" s="17"/>
      <c r="E49" s="17"/>
      <c r="F49" s="17"/>
    </row>
    <row r="50" spans="2:7" x14ac:dyDescent="0.25">
      <c r="B50" s="17"/>
      <c r="C50" s="17"/>
      <c r="D50" s="17"/>
      <c r="E50" s="17"/>
      <c r="F50" s="17"/>
    </row>
    <row r="51" spans="2:7" x14ac:dyDescent="0.25">
      <c r="B51" s="10"/>
      <c r="C51" s="10"/>
      <c r="D51" s="10"/>
      <c r="E51" s="10"/>
      <c r="F51" s="10"/>
      <c r="G51" s="12"/>
    </row>
    <row r="52" spans="2:7" x14ac:dyDescent="0.25">
      <c r="B52" s="10"/>
      <c r="C52" s="10"/>
      <c r="D52" s="10"/>
      <c r="E52" s="10"/>
      <c r="F52" s="10"/>
      <c r="G52" s="12"/>
    </row>
    <row r="53" spans="2:7" x14ac:dyDescent="0.25">
      <c r="B53" s="10"/>
      <c r="C53" s="10"/>
      <c r="D53" s="10"/>
      <c r="E53" s="10"/>
      <c r="F53" s="10"/>
      <c r="G53" s="2"/>
    </row>
    <row r="54" spans="2:7" x14ac:dyDescent="0.25">
      <c r="B54" s="10"/>
      <c r="C54" s="10"/>
      <c r="D54" s="10"/>
      <c r="E54" s="10"/>
      <c r="F54" s="10"/>
      <c r="G54" s="12"/>
    </row>
    <row r="64" spans="2:7" x14ac:dyDescent="0.25">
      <c r="E64" s="17"/>
      <c r="F64" s="17"/>
      <c r="G64" s="17"/>
    </row>
    <row r="65" spans="5:7" x14ac:dyDescent="0.25">
      <c r="E65" s="10"/>
      <c r="F65" s="10"/>
      <c r="G65" s="10"/>
    </row>
    <row r="66" spans="5:7" x14ac:dyDescent="0.25">
      <c r="E66" s="10"/>
      <c r="F66" s="10"/>
      <c r="G66" s="10"/>
    </row>
    <row r="67" spans="5:7" x14ac:dyDescent="0.25">
      <c r="E67" s="10"/>
      <c r="F67" s="10"/>
      <c r="G67" s="10"/>
    </row>
  </sheetData>
  <sheetProtection selectLockedCells="1"/>
  <protectedRanges>
    <protectedRange password="C4DE" sqref="C3:C35 C37:C40" name="Range1_2"/>
    <protectedRange password="C4DE" sqref="C44:C45" name="Range1"/>
  </protectedRanges>
  <mergeCells count="9">
    <mergeCell ref="F1:F2"/>
    <mergeCell ref="A32:A35"/>
    <mergeCell ref="A36:A39"/>
    <mergeCell ref="A41:A45"/>
    <mergeCell ref="A3:B3"/>
    <mergeCell ref="A4:B4"/>
    <mergeCell ref="A1:D1"/>
    <mergeCell ref="A2:B2"/>
    <mergeCell ref="A5:A31"/>
  </mergeCells>
  <phoneticPr fontId="5" type="noConversion"/>
  <printOptions horizontalCentered="1" verticalCentered="1"/>
  <pageMargins left="0.25" right="0.25" top="0.5" bottom="0.5" header="0.28000000000000003" footer="0.3"/>
  <pageSetup scale="94" orientation="landscape" r:id="rId1"/>
  <headerFooter alignWithMargins="0">
    <oddHeader>&amp;C&amp;D&amp;RPage &amp;P of &amp;N</oddHeader>
    <oddFooter>&amp;RRevised December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5"/>
  <sheetViews>
    <sheetView view="pageBreakPreview" zoomScale="80" zoomScaleNormal="100" zoomScaleSheetLayoutView="80" workbookViewId="0">
      <selection activeCell="G18" sqref="G18"/>
    </sheetView>
  </sheetViews>
  <sheetFormatPr defaultRowHeight="13.2" x14ac:dyDescent="0.25"/>
  <cols>
    <col min="1" max="1" width="16.6640625" customWidth="1"/>
    <col min="3" max="3" width="14.33203125" customWidth="1"/>
    <col min="4" max="4" width="17.6640625" customWidth="1"/>
    <col min="5" max="5" width="6.33203125" customWidth="1"/>
    <col min="6" max="6" width="17.6640625" customWidth="1"/>
    <col min="7" max="7" width="15.6640625" customWidth="1"/>
    <col min="8" max="13" width="11.33203125" customWidth="1"/>
  </cols>
  <sheetData>
    <row r="1" spans="1:13" ht="27" customHeight="1" x14ac:dyDescent="0.25">
      <c r="A1" s="152" t="s">
        <v>168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6.5" customHeight="1" x14ac:dyDescent="0.25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56">
        <f ca="1">TODAY()</f>
        <v>43109</v>
      </c>
    </row>
    <row r="3" spans="1:13" ht="23.25" customHeight="1" x14ac:dyDescent="0.25">
      <c r="A3" s="10" t="s">
        <v>47</v>
      </c>
      <c r="B3" s="25">
        <f>('Data Input'!C3)</f>
        <v>0</v>
      </c>
      <c r="C3" s="10"/>
      <c r="D3" s="10" t="s">
        <v>46</v>
      </c>
      <c r="F3" s="10"/>
      <c r="G3" s="86">
        <f>('Data Input'!C5)</f>
        <v>0</v>
      </c>
      <c r="H3" s="87"/>
      <c r="I3" s="87"/>
      <c r="J3" s="87"/>
      <c r="K3" s="87"/>
      <c r="L3" s="87"/>
      <c r="M3">
        <f ca="1">M2</f>
        <v>43109</v>
      </c>
    </row>
    <row r="4" spans="1:13" x14ac:dyDescent="0.25">
      <c r="A4" s="10" t="s">
        <v>45</v>
      </c>
      <c r="B4" s="25">
        <f>('Data Input'!C4)</f>
        <v>0</v>
      </c>
      <c r="C4" s="10"/>
      <c r="D4" s="10" t="s">
        <v>49</v>
      </c>
      <c r="F4" s="10"/>
      <c r="G4" s="112">
        <f>('Data Input'!C8)</f>
        <v>0</v>
      </c>
      <c r="H4" s="87"/>
      <c r="I4" s="87"/>
      <c r="J4" s="87"/>
      <c r="K4" s="87"/>
      <c r="L4" s="87"/>
      <c r="M4" s="87"/>
    </row>
    <row r="5" spans="1:13" x14ac:dyDescent="0.25">
      <c r="A5" s="13" t="s">
        <v>43</v>
      </c>
      <c r="B5" s="25"/>
      <c r="C5" s="13"/>
      <c r="D5" s="105">
        <v>2.5000000000000001E-2</v>
      </c>
      <c r="E5" s="13" t="s">
        <v>44</v>
      </c>
      <c r="F5" s="13"/>
      <c r="G5" s="89"/>
      <c r="H5" s="89"/>
      <c r="I5" s="89"/>
      <c r="J5" s="89"/>
      <c r="K5" s="89"/>
      <c r="L5" s="89"/>
      <c r="M5" s="89"/>
    </row>
    <row r="6" spans="1:13" x14ac:dyDescent="0.25">
      <c r="A6" s="145"/>
      <c r="B6" s="145"/>
      <c r="C6" s="145"/>
      <c r="D6" s="145"/>
      <c r="E6" s="145"/>
      <c r="F6" s="145"/>
      <c r="G6" s="87"/>
      <c r="H6" s="87"/>
      <c r="I6" s="87"/>
      <c r="J6" s="87"/>
      <c r="K6" s="87"/>
      <c r="L6" s="87"/>
      <c r="M6" s="87"/>
    </row>
    <row r="7" spans="1:13" x14ac:dyDescent="0.25">
      <c r="A7" s="144" t="s">
        <v>77</v>
      </c>
      <c r="B7" s="144"/>
      <c r="C7" s="144"/>
      <c r="D7" s="144"/>
      <c r="E7" s="144"/>
      <c r="F7" s="144"/>
      <c r="G7" s="90">
        <f>IF('Data Input'!$C6="",DATE(2020,1,1),('Data Input'!$C6))</f>
        <v>43831</v>
      </c>
      <c r="H7" s="87"/>
      <c r="I7" s="87"/>
      <c r="J7" s="87"/>
      <c r="K7" s="87"/>
      <c r="L7" s="87"/>
      <c r="M7" s="87"/>
    </row>
    <row r="8" spans="1:13" x14ac:dyDescent="0.25">
      <c r="A8" s="145" t="s">
        <v>8</v>
      </c>
      <c r="B8" s="145"/>
      <c r="C8" s="145"/>
      <c r="D8" s="145"/>
      <c r="E8" s="145"/>
      <c r="F8" s="145"/>
      <c r="G8" s="87" t="s">
        <v>6</v>
      </c>
      <c r="H8" s="87" t="s">
        <v>5</v>
      </c>
      <c r="I8" s="87" t="s">
        <v>4</v>
      </c>
      <c r="J8" s="87" t="s">
        <v>3</v>
      </c>
      <c r="K8" s="87" t="s">
        <v>2</v>
      </c>
      <c r="L8" s="87" t="s">
        <v>1</v>
      </c>
      <c r="M8" s="87" t="s">
        <v>0</v>
      </c>
    </row>
    <row r="9" spans="1:13" x14ac:dyDescent="0.25">
      <c r="A9" s="145" t="s">
        <v>78</v>
      </c>
      <c r="B9" s="145"/>
      <c r="C9" s="145"/>
      <c r="D9" s="145"/>
      <c r="E9" s="145"/>
      <c r="F9" s="145"/>
      <c r="G9">
        <f>ROUND(((DAYS360(G7,G10))/30),0)</f>
        <v>0</v>
      </c>
      <c r="H9">
        <v>12</v>
      </c>
      <c r="I9">
        <v>12</v>
      </c>
      <c r="J9">
        <v>12</v>
      </c>
      <c r="K9">
        <v>12</v>
      </c>
      <c r="L9">
        <v>12</v>
      </c>
      <c r="M9">
        <v>12</v>
      </c>
    </row>
    <row r="10" spans="1:13" x14ac:dyDescent="0.25">
      <c r="A10" s="145" t="s">
        <v>7</v>
      </c>
      <c r="B10" s="145"/>
      <c r="C10" s="145"/>
      <c r="D10" s="145"/>
      <c r="E10" s="145"/>
      <c r="F10" s="145"/>
      <c r="G10" s="104">
        <f>IF('Data Input'!$C7="",DATE(2020,1,1),('Data Input'!$C7))</f>
        <v>43831</v>
      </c>
      <c r="H10" s="92">
        <f t="shared" ref="H10:M10" si="0">G10+H9/12*365.2422</f>
        <v>44196.242200000001</v>
      </c>
      <c r="I10" s="92">
        <f t="shared" si="0"/>
        <v>44561.484400000001</v>
      </c>
      <c r="J10" s="92">
        <f t="shared" si="0"/>
        <v>44926.726600000002</v>
      </c>
      <c r="K10" s="92">
        <f t="shared" si="0"/>
        <v>45291.968800000002</v>
      </c>
      <c r="L10" s="92">
        <f t="shared" si="0"/>
        <v>45657.211000000003</v>
      </c>
      <c r="M10" s="92">
        <f t="shared" si="0"/>
        <v>46022.453200000004</v>
      </c>
    </row>
    <row r="11" spans="1:13" x14ac:dyDescent="0.25">
      <c r="A11" s="143" t="s">
        <v>25</v>
      </c>
      <c r="B11" s="143"/>
      <c r="C11" s="143"/>
      <c r="D11" s="143"/>
      <c r="E11" s="143"/>
      <c r="F11" s="143"/>
      <c r="G11" s="93"/>
      <c r="H11" s="93"/>
      <c r="I11" s="93"/>
      <c r="J11" s="93"/>
      <c r="K11" s="93"/>
      <c r="L11" s="93"/>
      <c r="M11" s="93"/>
    </row>
    <row r="12" spans="1:13" x14ac:dyDescent="0.25">
      <c r="A12" s="32" t="s">
        <v>65</v>
      </c>
      <c r="B12" s="32"/>
      <c r="C12" s="32"/>
      <c r="D12" s="38">
        <f>IF('Data Input'!$C10="",DATE(2020,1,1),('Data Input'!$C10))</f>
        <v>43831</v>
      </c>
      <c r="E12" s="32"/>
      <c r="F12" s="10"/>
      <c r="G12" s="93"/>
      <c r="H12" s="93"/>
      <c r="I12" s="93"/>
      <c r="J12" s="93"/>
      <c r="K12" s="93"/>
      <c r="L12" s="93"/>
      <c r="M12" s="93"/>
    </row>
    <row r="13" spans="1:13" x14ac:dyDescent="0.25">
      <c r="A13" s="36" t="s">
        <v>81</v>
      </c>
      <c r="B13" s="36" t="s">
        <v>50</v>
      </c>
      <c r="C13" s="37">
        <f>('Data Input'!C11)</f>
        <v>0</v>
      </c>
      <c r="D13" s="36"/>
      <c r="E13" s="36"/>
      <c r="F13" s="9"/>
      <c r="G13" s="93"/>
      <c r="H13" s="93"/>
      <c r="I13" s="93"/>
      <c r="J13" s="93"/>
      <c r="K13" s="93"/>
      <c r="L13" s="93"/>
      <c r="M13" s="93"/>
    </row>
    <row r="14" spans="1:13" ht="5.25" customHeight="1" x14ac:dyDescent="0.25">
      <c r="A14" s="36"/>
      <c r="B14" s="36"/>
      <c r="C14" s="37"/>
      <c r="D14" s="36"/>
      <c r="E14" s="36"/>
      <c r="F14" s="9"/>
      <c r="G14" s="93"/>
      <c r="H14" s="93"/>
      <c r="I14" s="93"/>
      <c r="J14" s="93"/>
      <c r="K14" s="93"/>
      <c r="L14" s="93"/>
      <c r="M14" s="93"/>
    </row>
    <row r="15" spans="1:13" ht="5.25" customHeight="1" x14ac:dyDescent="0.25">
      <c r="A15" s="36"/>
      <c r="B15" s="36"/>
      <c r="C15" s="37"/>
      <c r="D15" s="36"/>
      <c r="E15" s="36"/>
      <c r="F15" s="9"/>
      <c r="G15" s="93"/>
      <c r="H15" s="93"/>
      <c r="I15" s="93"/>
      <c r="J15" s="93"/>
      <c r="K15" s="93"/>
      <c r="L15" s="93"/>
      <c r="M15" s="93"/>
    </row>
    <row r="16" spans="1:13" ht="5.25" customHeight="1" x14ac:dyDescent="0.25">
      <c r="A16" s="36"/>
      <c r="B16" s="36"/>
      <c r="C16" s="37"/>
      <c r="D16" s="36"/>
      <c r="E16" s="36"/>
      <c r="F16" s="9"/>
      <c r="G16" s="93"/>
      <c r="H16" s="93"/>
      <c r="I16" s="93"/>
      <c r="J16" s="93"/>
      <c r="K16" s="93"/>
      <c r="L16" s="93"/>
      <c r="M16" s="93"/>
    </row>
    <row r="17" spans="1:13" x14ac:dyDescent="0.25">
      <c r="A17" s="151" t="s">
        <v>64</v>
      </c>
      <c r="B17" s="151"/>
      <c r="C17" s="151"/>
      <c r="D17" s="151"/>
      <c r="E17" s="151"/>
      <c r="F17" s="28">
        <f>IF('Data Input'!$C13="",DATE(2020,1,1),('Data Input'!$C13))</f>
        <v>43831</v>
      </c>
      <c r="G17" s="93"/>
      <c r="H17" s="93"/>
      <c r="I17" s="93"/>
      <c r="J17" s="93"/>
      <c r="K17" s="93"/>
      <c r="L17" s="93"/>
      <c r="M17" s="93"/>
    </row>
    <row r="18" spans="1:13" x14ac:dyDescent="0.25">
      <c r="A18" s="145" t="s">
        <v>66</v>
      </c>
      <c r="B18" s="145"/>
      <c r="C18" s="145"/>
      <c r="D18" s="29">
        <f>('Data Input'!C14)</f>
        <v>0</v>
      </c>
      <c r="E18" s="10"/>
      <c r="F18" s="10"/>
      <c r="G18" s="93"/>
      <c r="H18" s="93"/>
      <c r="I18" s="93"/>
      <c r="J18" s="93"/>
      <c r="K18" s="93"/>
      <c r="L18" s="93"/>
      <c r="M18" s="93"/>
    </row>
    <row r="19" spans="1:13" x14ac:dyDescent="0.25">
      <c r="A19" s="10" t="s">
        <v>51</v>
      </c>
      <c r="B19" s="10"/>
      <c r="C19" s="10"/>
      <c r="D19" s="10"/>
      <c r="F19" s="88">
        <f>('Data Input'!C15)</f>
        <v>0</v>
      </c>
      <c r="G19" s="94">
        <f t="shared" ref="G19:M19" si="1">F19</f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</row>
    <row r="20" spans="1:13" x14ac:dyDescent="0.25">
      <c r="A20" s="10" t="s">
        <v>55</v>
      </c>
      <c r="B20" s="10"/>
      <c r="C20" s="10"/>
      <c r="D20" s="10"/>
      <c r="F20" s="29">
        <f>('Data Input'!C16)</f>
        <v>0</v>
      </c>
      <c r="G20" s="96">
        <f>F20</f>
        <v>0</v>
      </c>
      <c r="H20" s="97">
        <f t="shared" ref="H20:M20" si="2">G20+G21</f>
        <v>0</v>
      </c>
      <c r="I20" s="97">
        <f t="shared" si="2"/>
        <v>0</v>
      </c>
      <c r="J20" s="97">
        <f t="shared" si="2"/>
        <v>0</v>
      </c>
      <c r="K20" s="97">
        <f t="shared" si="2"/>
        <v>0</v>
      </c>
      <c r="L20" s="97">
        <f t="shared" si="2"/>
        <v>0</v>
      </c>
      <c r="M20" s="97">
        <f t="shared" si="2"/>
        <v>0</v>
      </c>
    </row>
    <row r="21" spans="1:13" x14ac:dyDescent="0.25">
      <c r="A21" s="10" t="s">
        <v>21</v>
      </c>
      <c r="B21" s="10"/>
      <c r="C21" s="10"/>
      <c r="D21" s="10"/>
      <c r="E21" s="3"/>
      <c r="F21" s="29">
        <f>('Data Input'!C17)</f>
        <v>0</v>
      </c>
      <c r="G21" s="97"/>
      <c r="H21" s="98">
        <f>F21</f>
        <v>0</v>
      </c>
      <c r="I21" s="98">
        <f>H21</f>
        <v>0</v>
      </c>
      <c r="J21" s="98">
        <f>I21</f>
        <v>0</v>
      </c>
      <c r="K21" s="98">
        <f>J21</f>
        <v>0</v>
      </c>
      <c r="L21" s="98">
        <f>K21</f>
        <v>0</v>
      </c>
      <c r="M21" s="98">
        <f>L21</f>
        <v>0</v>
      </c>
    </row>
    <row r="22" spans="1:13" x14ac:dyDescent="0.25">
      <c r="A22" s="10" t="s">
        <v>20</v>
      </c>
      <c r="B22" s="10"/>
      <c r="C22" s="10"/>
      <c r="D22" s="10"/>
      <c r="E22" s="10"/>
      <c r="F22" s="10"/>
      <c r="G22" s="97"/>
      <c r="H22" s="97">
        <f t="shared" ref="H22:M22" si="3">H20+H21</f>
        <v>0</v>
      </c>
      <c r="I22" s="97">
        <f t="shared" si="3"/>
        <v>0</v>
      </c>
      <c r="J22" s="97">
        <f t="shared" si="3"/>
        <v>0</v>
      </c>
      <c r="K22" s="97">
        <f t="shared" si="3"/>
        <v>0</v>
      </c>
      <c r="L22" s="97">
        <f t="shared" si="3"/>
        <v>0</v>
      </c>
      <c r="M22" s="97">
        <f t="shared" si="3"/>
        <v>0</v>
      </c>
    </row>
    <row r="23" spans="1:13" ht="13.8" thickBot="1" x14ac:dyDescent="0.3">
      <c r="A23" s="10" t="s">
        <v>16</v>
      </c>
      <c r="B23" s="10"/>
      <c r="C23" s="10"/>
      <c r="D23" s="10"/>
      <c r="E23" s="10"/>
      <c r="F23" s="10"/>
      <c r="G23" s="115">
        <f>G19*G20*G9</f>
        <v>0</v>
      </c>
      <c r="H23" s="115">
        <f t="shared" ref="H23:M23" si="4">H19*H22*H9</f>
        <v>0</v>
      </c>
      <c r="I23" s="115">
        <f t="shared" si="4"/>
        <v>0</v>
      </c>
      <c r="J23" s="115">
        <f t="shared" si="4"/>
        <v>0</v>
      </c>
      <c r="K23" s="115">
        <f t="shared" si="4"/>
        <v>0</v>
      </c>
      <c r="L23" s="115">
        <f t="shared" si="4"/>
        <v>0</v>
      </c>
      <c r="M23" s="115">
        <f t="shared" si="4"/>
        <v>0</v>
      </c>
    </row>
    <row r="24" spans="1:13" ht="13.8" thickTop="1" x14ac:dyDescent="0.25">
      <c r="A24" s="145"/>
      <c r="B24" s="145"/>
      <c r="C24" s="145"/>
      <c r="D24" s="145"/>
      <c r="E24" s="145"/>
      <c r="F24" s="145"/>
      <c r="G24" s="93"/>
      <c r="H24" s="93"/>
      <c r="I24" s="93"/>
      <c r="J24" s="93"/>
      <c r="K24" s="93"/>
      <c r="L24" s="93"/>
      <c r="M24" s="93"/>
    </row>
    <row r="25" spans="1:13" x14ac:dyDescent="0.25">
      <c r="A25" s="143" t="s">
        <v>141</v>
      </c>
      <c r="B25" s="143"/>
      <c r="C25" s="143"/>
      <c r="D25" s="143"/>
      <c r="E25" s="143"/>
      <c r="F25" s="143"/>
      <c r="G25" s="112">
        <f>('Data Input'!$C$19)/12*G9</f>
        <v>0</v>
      </c>
      <c r="H25" s="102">
        <f>('Data Input'!$C$19)/12*H9</f>
        <v>0</v>
      </c>
      <c r="I25" s="102">
        <f>('Data Input'!$C$19)/12*I9</f>
        <v>0</v>
      </c>
      <c r="J25" s="102">
        <f>('Data Input'!$C$19)/12*J9</f>
        <v>0</v>
      </c>
      <c r="K25" s="102">
        <f>('Data Input'!$C$19)/12*K9</f>
        <v>0</v>
      </c>
      <c r="L25" s="102">
        <f>('Data Input'!$C$19)/12*L9</f>
        <v>0</v>
      </c>
      <c r="M25" s="102">
        <f>('Data Input'!$C$19)/12*M9</f>
        <v>0</v>
      </c>
    </row>
    <row r="26" spans="1:13" x14ac:dyDescent="0.25">
      <c r="A26" s="3" t="s">
        <v>67</v>
      </c>
      <c r="B26" s="3"/>
      <c r="C26" s="3"/>
      <c r="D26" s="28">
        <f>IF('Data Input'!$C13="",DATE(2020,1,1),('Data Input'!$C13))</f>
        <v>43831</v>
      </c>
      <c r="E26" s="3"/>
      <c r="F26" s="3"/>
      <c r="G26" s="99"/>
      <c r="H26" s="99"/>
      <c r="I26" s="99"/>
      <c r="J26" s="99"/>
      <c r="K26" s="99"/>
      <c r="L26" s="99"/>
      <c r="M26" s="99"/>
    </row>
    <row r="27" spans="1:13" x14ac:dyDescent="0.25">
      <c r="A27" s="3"/>
      <c r="B27" s="30" t="s">
        <v>26</v>
      </c>
      <c r="C27" s="30"/>
      <c r="D27" s="3"/>
      <c r="E27" s="3"/>
      <c r="F27" s="3"/>
      <c r="G27" s="99"/>
      <c r="H27" s="99"/>
      <c r="I27" s="99"/>
      <c r="J27" s="99"/>
      <c r="K27" s="99"/>
      <c r="L27" s="99"/>
      <c r="M27" s="99"/>
    </row>
    <row r="28" spans="1:13" x14ac:dyDescent="0.25">
      <c r="A28" s="31" t="s">
        <v>68</v>
      </c>
      <c r="B28" s="31"/>
      <c r="C28" s="31"/>
      <c r="D28" s="31"/>
      <c r="E28" s="31"/>
      <c r="F28" s="28">
        <f>IF('Data Input'!$C13="",DATE(2020,1,1),('Data Input'!$C13))</f>
        <v>43831</v>
      </c>
      <c r="G28" s="99"/>
      <c r="H28" s="99"/>
      <c r="I28" s="99"/>
      <c r="J28" s="99"/>
      <c r="K28" s="99"/>
      <c r="L28" s="99"/>
      <c r="M28" s="99"/>
    </row>
    <row r="29" spans="1:13" x14ac:dyDescent="0.25">
      <c r="A29" s="150"/>
      <c r="B29" s="150"/>
      <c r="C29" s="150"/>
      <c r="D29" s="150"/>
      <c r="E29" s="150"/>
      <c r="F29" s="150"/>
      <c r="G29" s="93"/>
      <c r="H29" s="93"/>
      <c r="I29" s="93"/>
      <c r="J29" s="93"/>
      <c r="K29" s="93"/>
      <c r="L29" s="93"/>
      <c r="M29" s="93"/>
    </row>
    <row r="30" spans="1:13" x14ac:dyDescent="0.25">
      <c r="A30" s="150"/>
      <c r="B30" s="150"/>
      <c r="C30" s="150"/>
      <c r="D30" s="150"/>
      <c r="E30" s="150"/>
      <c r="F30" s="150"/>
      <c r="G30" s="93"/>
      <c r="H30" s="93"/>
      <c r="I30" s="93"/>
      <c r="J30" s="93"/>
      <c r="K30" s="93"/>
      <c r="L30" s="93"/>
      <c r="M30" s="93"/>
    </row>
    <row r="31" spans="1:13" ht="13.8" thickBot="1" x14ac:dyDescent="0.3">
      <c r="A31" s="143" t="s">
        <v>27</v>
      </c>
      <c r="B31" s="143"/>
      <c r="C31" s="143"/>
      <c r="D31" s="143"/>
      <c r="E31" s="143"/>
      <c r="F31" s="143"/>
      <c r="G31" s="115">
        <f t="shared" ref="G31:M31" si="5">G23+G25</f>
        <v>0</v>
      </c>
      <c r="H31" s="115">
        <f t="shared" si="5"/>
        <v>0</v>
      </c>
      <c r="I31" s="115">
        <f t="shared" si="5"/>
        <v>0</v>
      </c>
      <c r="J31" s="115">
        <f t="shared" si="5"/>
        <v>0</v>
      </c>
      <c r="K31" s="115">
        <f t="shared" si="5"/>
        <v>0</v>
      </c>
      <c r="L31" s="115">
        <f t="shared" si="5"/>
        <v>0</v>
      </c>
      <c r="M31" s="115">
        <f t="shared" si="5"/>
        <v>0</v>
      </c>
    </row>
    <row r="32" spans="1:13" ht="13.8" thickTop="1" x14ac:dyDescent="0.25">
      <c r="A32" s="145"/>
      <c r="B32" s="145"/>
      <c r="C32" s="145"/>
      <c r="D32" s="145"/>
      <c r="E32" s="145"/>
      <c r="F32" s="145"/>
      <c r="G32" s="87"/>
      <c r="H32" s="87"/>
      <c r="I32" s="87"/>
      <c r="J32" s="87"/>
      <c r="K32" s="87"/>
      <c r="L32" s="87"/>
      <c r="M32" s="87"/>
    </row>
    <row r="33" spans="1:13" x14ac:dyDescent="0.25">
      <c r="A33" s="143" t="s">
        <v>9</v>
      </c>
      <c r="B33" s="143"/>
      <c r="C33" s="143"/>
      <c r="D33" s="143"/>
      <c r="E33" s="143"/>
      <c r="F33" s="143"/>
      <c r="G33" s="87"/>
      <c r="H33" s="87"/>
      <c r="I33" s="87"/>
      <c r="J33" s="87"/>
      <c r="K33" s="87"/>
      <c r="L33" s="87"/>
      <c r="M33" s="87"/>
    </row>
    <row r="34" spans="1:13" x14ac:dyDescent="0.25">
      <c r="A34" s="149" t="s">
        <v>142</v>
      </c>
      <c r="B34" s="149"/>
      <c r="C34" s="149"/>
      <c r="D34" s="149"/>
      <c r="E34" s="149"/>
      <c r="F34" s="149"/>
      <c r="G34" s="102">
        <f t="shared" ref="G34:M34" si="6">G31</f>
        <v>0</v>
      </c>
      <c r="H34" s="102">
        <f t="shared" si="6"/>
        <v>0</v>
      </c>
      <c r="I34" s="102">
        <f t="shared" si="6"/>
        <v>0</v>
      </c>
      <c r="J34" s="102">
        <f t="shared" si="6"/>
        <v>0</v>
      </c>
      <c r="K34" s="102">
        <f t="shared" si="6"/>
        <v>0</v>
      </c>
      <c r="L34" s="102">
        <f t="shared" si="6"/>
        <v>0</v>
      </c>
      <c r="M34" s="102">
        <f t="shared" si="6"/>
        <v>0</v>
      </c>
    </row>
    <row r="35" spans="1:13" x14ac:dyDescent="0.25">
      <c r="A35" s="10" t="s">
        <v>52</v>
      </c>
      <c r="B35" s="10"/>
      <c r="C35" s="10"/>
      <c r="D35" s="27">
        <f>('Data Input'!C20)</f>
        <v>0</v>
      </c>
      <c r="E35" s="10"/>
      <c r="F35" s="10"/>
      <c r="G35" s="87"/>
      <c r="H35" s="102">
        <f>H21*D35</f>
        <v>0</v>
      </c>
      <c r="I35" s="102">
        <f>I21*D35</f>
        <v>0</v>
      </c>
      <c r="J35" s="102">
        <f>J21*D35</f>
        <v>0</v>
      </c>
      <c r="K35" s="102">
        <f>K21*D35</f>
        <v>0</v>
      </c>
      <c r="L35" s="102">
        <f>L21*D35</f>
        <v>0</v>
      </c>
      <c r="M35" s="102">
        <f>M21*D35</f>
        <v>0</v>
      </c>
    </row>
    <row r="36" spans="1:13" x14ac:dyDescent="0.25">
      <c r="A36" s="143" t="s">
        <v>132</v>
      </c>
      <c r="B36" s="143"/>
      <c r="C36" s="143"/>
      <c r="D36" s="143"/>
      <c r="E36" s="143"/>
      <c r="F36" s="143"/>
      <c r="G36" s="112">
        <f>('Data Input'!C21)</f>
        <v>0</v>
      </c>
      <c r="H36" s="102">
        <f t="shared" ref="H36:M36" si="7">G36</f>
        <v>0</v>
      </c>
      <c r="I36" s="102">
        <f t="shared" si="7"/>
        <v>0</v>
      </c>
      <c r="J36" s="102">
        <f t="shared" si="7"/>
        <v>0</v>
      </c>
      <c r="K36" s="102">
        <f t="shared" si="7"/>
        <v>0</v>
      </c>
      <c r="L36" s="102">
        <f t="shared" si="7"/>
        <v>0</v>
      </c>
      <c r="M36" s="102">
        <f t="shared" si="7"/>
        <v>0</v>
      </c>
    </row>
    <row r="37" spans="1:13" x14ac:dyDescent="0.25">
      <c r="A37" s="143" t="s">
        <v>12</v>
      </c>
      <c r="B37" s="143"/>
      <c r="C37" s="143"/>
      <c r="D37" s="143"/>
      <c r="E37" s="143"/>
      <c r="F37" s="143"/>
      <c r="G37" s="87"/>
      <c r="H37" s="102">
        <f t="shared" ref="H37:M37" si="8">IF(G69*0.01&lt;0, 0, G69*0.01)</f>
        <v>0</v>
      </c>
      <c r="I37" s="102">
        <f t="shared" si="8"/>
        <v>0</v>
      </c>
      <c r="J37" s="102">
        <f t="shared" si="8"/>
        <v>0</v>
      </c>
      <c r="K37" s="102">
        <f t="shared" si="8"/>
        <v>0</v>
      </c>
      <c r="L37" s="102">
        <f t="shared" si="8"/>
        <v>0</v>
      </c>
      <c r="M37" s="102">
        <f t="shared" si="8"/>
        <v>0</v>
      </c>
    </row>
    <row r="38" spans="1:13" x14ac:dyDescent="0.25">
      <c r="A38" s="143" t="s">
        <v>143</v>
      </c>
      <c r="B38" s="143"/>
      <c r="C38" s="143"/>
      <c r="D38" s="143"/>
      <c r="E38" s="143"/>
      <c r="F38" s="143"/>
      <c r="G38" s="112">
        <f>('Data Input'!C22)</f>
        <v>0</v>
      </c>
      <c r="H38" s="102">
        <f t="shared" ref="H38:M38" si="9">G38</f>
        <v>0</v>
      </c>
      <c r="I38" s="102">
        <f t="shared" si="9"/>
        <v>0</v>
      </c>
      <c r="J38" s="102">
        <f t="shared" si="9"/>
        <v>0</v>
      </c>
      <c r="K38" s="102">
        <f t="shared" si="9"/>
        <v>0</v>
      </c>
      <c r="L38" s="102">
        <f t="shared" si="9"/>
        <v>0</v>
      </c>
      <c r="M38" s="102">
        <f t="shared" si="9"/>
        <v>0</v>
      </c>
    </row>
    <row r="39" spans="1:13" x14ac:dyDescent="0.25">
      <c r="A39" s="143" t="s">
        <v>147</v>
      </c>
      <c r="B39" s="143"/>
      <c r="C39" s="143"/>
      <c r="D39" s="143"/>
      <c r="E39" s="143"/>
      <c r="F39" s="143"/>
      <c r="G39" s="112">
        <f>'Data Input'!C23</f>
        <v>0</v>
      </c>
      <c r="H39" s="102">
        <f t="shared" ref="H39:M39" si="10">G39</f>
        <v>0</v>
      </c>
      <c r="I39" s="102">
        <f t="shared" si="10"/>
        <v>0</v>
      </c>
      <c r="J39" s="102">
        <f t="shared" si="10"/>
        <v>0</v>
      </c>
      <c r="K39" s="102">
        <f t="shared" si="10"/>
        <v>0</v>
      </c>
      <c r="L39" s="102">
        <f t="shared" si="10"/>
        <v>0</v>
      </c>
      <c r="M39" s="102">
        <f t="shared" si="10"/>
        <v>0</v>
      </c>
    </row>
    <row r="40" spans="1:13" x14ac:dyDescent="0.25">
      <c r="A40" s="143" t="s">
        <v>10</v>
      </c>
      <c r="B40" s="143"/>
      <c r="C40" s="143"/>
      <c r="D40" s="143"/>
      <c r="E40" s="143"/>
      <c r="F40" s="143"/>
      <c r="G40" s="87"/>
      <c r="H40" s="87"/>
      <c r="I40" s="87"/>
      <c r="J40" s="87"/>
      <c r="K40" s="87"/>
      <c r="L40" s="87"/>
      <c r="M40" s="87"/>
    </row>
    <row r="41" spans="1:13" x14ac:dyDescent="0.25">
      <c r="A41" s="143" t="s">
        <v>11</v>
      </c>
      <c r="B41" s="143"/>
      <c r="C41" s="143"/>
      <c r="D41" s="143"/>
      <c r="E41" s="143"/>
      <c r="F41" s="143"/>
      <c r="G41" s="87"/>
      <c r="H41" s="87"/>
      <c r="I41" s="87"/>
      <c r="J41" s="87"/>
      <c r="K41" s="87"/>
      <c r="L41" s="87"/>
      <c r="M41" s="87"/>
    </row>
    <row r="42" spans="1:13" ht="13.8" thickBot="1" x14ac:dyDescent="0.3">
      <c r="A42" s="144" t="s">
        <v>13</v>
      </c>
      <c r="B42" s="144"/>
      <c r="C42" s="144"/>
      <c r="D42" s="144"/>
      <c r="E42" s="144"/>
      <c r="F42" s="144"/>
      <c r="G42" s="106">
        <f t="shared" ref="G42:M42" si="11">SUM(G34:G41)</f>
        <v>0</v>
      </c>
      <c r="H42" s="106">
        <f t="shared" si="11"/>
        <v>0</v>
      </c>
      <c r="I42" s="106">
        <f t="shared" si="11"/>
        <v>0</v>
      </c>
      <c r="J42" s="106">
        <f t="shared" si="11"/>
        <v>0</v>
      </c>
      <c r="K42" s="106">
        <f t="shared" si="11"/>
        <v>0</v>
      </c>
      <c r="L42" s="106">
        <f t="shared" si="11"/>
        <v>0</v>
      </c>
      <c r="M42" s="106">
        <f t="shared" si="11"/>
        <v>0</v>
      </c>
    </row>
    <row r="43" spans="1:13" ht="13.8" thickTop="1" x14ac:dyDescent="0.25">
      <c r="A43" s="145"/>
      <c r="B43" s="145"/>
      <c r="C43" s="145"/>
      <c r="D43" s="145"/>
      <c r="E43" s="145"/>
      <c r="F43" s="145"/>
      <c r="G43" s="87"/>
      <c r="H43" s="87"/>
      <c r="I43" s="87"/>
      <c r="J43" s="87"/>
      <c r="K43" s="87"/>
      <c r="L43" s="87"/>
      <c r="M43" s="87"/>
    </row>
    <row r="44" spans="1:13" x14ac:dyDescent="0.25">
      <c r="A44" s="10" t="s">
        <v>22</v>
      </c>
      <c r="B44" s="10"/>
      <c r="C44" s="10"/>
      <c r="D44" s="10"/>
      <c r="E44" s="10"/>
      <c r="F44" s="32" t="s">
        <v>53</v>
      </c>
      <c r="G44" s="87"/>
      <c r="H44" s="87"/>
      <c r="I44" s="87"/>
      <c r="J44" s="87"/>
      <c r="K44" s="87"/>
      <c r="L44" s="87"/>
      <c r="M44" s="87"/>
    </row>
    <row r="45" spans="1:13" x14ac:dyDescent="0.25">
      <c r="A45" s="10" t="s">
        <v>56</v>
      </c>
      <c r="B45" s="10"/>
      <c r="C45" s="10"/>
      <c r="D45" s="10"/>
      <c r="E45" s="10"/>
      <c r="F45" s="113">
        <f>('Data Input'!C25)</f>
        <v>0</v>
      </c>
      <c r="G45" s="102">
        <f t="shared" ref="G45:G51" si="12">$F45*G$9/12</f>
        <v>0</v>
      </c>
      <c r="H45" s="102">
        <f>$F45*(1+$D$5)*H$9/12</f>
        <v>0</v>
      </c>
      <c r="I45" s="102">
        <f t="shared" ref="I45:M50" si="13">H45*(1+$D$5)*I$9/12</f>
        <v>0</v>
      </c>
      <c r="J45" s="102">
        <f t="shared" si="13"/>
        <v>0</v>
      </c>
      <c r="K45" s="102">
        <f t="shared" si="13"/>
        <v>0</v>
      </c>
      <c r="L45" s="102">
        <f t="shared" si="13"/>
        <v>0</v>
      </c>
      <c r="M45" s="102">
        <f t="shared" si="13"/>
        <v>0</v>
      </c>
    </row>
    <row r="46" spans="1:13" x14ac:dyDescent="0.25">
      <c r="A46" s="10" t="s">
        <v>57</v>
      </c>
      <c r="B46" s="10"/>
      <c r="C46" s="10"/>
      <c r="D46" s="10"/>
      <c r="E46" s="10"/>
      <c r="F46" s="113">
        <f>('Data Input'!C26)</f>
        <v>0</v>
      </c>
      <c r="G46" s="102">
        <f t="shared" si="12"/>
        <v>0</v>
      </c>
      <c r="H46" s="102">
        <f t="shared" ref="H46:H51" si="14">$F46*(1+$D$5)*H$9/12</f>
        <v>0</v>
      </c>
      <c r="I46" s="102">
        <f t="shared" si="13"/>
        <v>0</v>
      </c>
      <c r="J46" s="102">
        <f t="shared" si="13"/>
        <v>0</v>
      </c>
      <c r="K46" s="102">
        <f t="shared" si="13"/>
        <v>0</v>
      </c>
      <c r="L46" s="102">
        <f t="shared" si="13"/>
        <v>0</v>
      </c>
      <c r="M46" s="102">
        <f t="shared" si="13"/>
        <v>0</v>
      </c>
    </row>
    <row r="47" spans="1:13" x14ac:dyDescent="0.25">
      <c r="A47" s="110" t="s">
        <v>150</v>
      </c>
      <c r="B47" s="10"/>
      <c r="C47" s="10"/>
      <c r="D47" s="10"/>
      <c r="E47" s="10"/>
      <c r="F47" s="113">
        <f>('Data Input'!C27)</f>
        <v>0</v>
      </c>
      <c r="G47" s="102">
        <f t="shared" si="12"/>
        <v>0</v>
      </c>
      <c r="H47" s="102">
        <f t="shared" si="14"/>
        <v>0</v>
      </c>
      <c r="I47" s="102">
        <f t="shared" si="13"/>
        <v>0</v>
      </c>
      <c r="J47" s="102">
        <f t="shared" si="13"/>
        <v>0</v>
      </c>
      <c r="K47" s="102">
        <f t="shared" si="13"/>
        <v>0</v>
      </c>
      <c r="L47" s="102">
        <f t="shared" si="13"/>
        <v>0</v>
      </c>
      <c r="M47" s="102">
        <f t="shared" si="13"/>
        <v>0</v>
      </c>
    </row>
    <row r="48" spans="1:13" x14ac:dyDescent="0.25">
      <c r="A48" s="10" t="s">
        <v>14</v>
      </c>
      <c r="B48" s="10"/>
      <c r="C48" s="10"/>
      <c r="D48" s="10"/>
      <c r="E48" s="10"/>
      <c r="F48" s="113">
        <f>('Data Input'!C28)</f>
        <v>0</v>
      </c>
      <c r="G48" s="102">
        <f t="shared" si="12"/>
        <v>0</v>
      </c>
      <c r="H48" s="102">
        <f t="shared" si="14"/>
        <v>0</v>
      </c>
      <c r="I48" s="102">
        <f t="shared" si="13"/>
        <v>0</v>
      </c>
      <c r="J48" s="102">
        <f t="shared" si="13"/>
        <v>0</v>
      </c>
      <c r="K48" s="102">
        <f t="shared" si="13"/>
        <v>0</v>
      </c>
      <c r="L48" s="102">
        <f t="shared" si="13"/>
        <v>0</v>
      </c>
      <c r="M48" s="102">
        <f t="shared" si="13"/>
        <v>0</v>
      </c>
    </row>
    <row r="49" spans="1:15" x14ac:dyDescent="0.25">
      <c r="A49" s="111" t="s">
        <v>151</v>
      </c>
      <c r="B49" s="10"/>
      <c r="C49" s="10"/>
      <c r="D49" s="10"/>
      <c r="E49" s="10"/>
      <c r="F49" s="113">
        <f>('Data Input'!C29)</f>
        <v>0</v>
      </c>
      <c r="G49" s="102">
        <f t="shared" si="12"/>
        <v>0</v>
      </c>
      <c r="H49" s="102">
        <f t="shared" si="14"/>
        <v>0</v>
      </c>
      <c r="I49" s="102">
        <f t="shared" si="13"/>
        <v>0</v>
      </c>
      <c r="J49" s="102">
        <f t="shared" si="13"/>
        <v>0</v>
      </c>
      <c r="K49" s="102">
        <f t="shared" si="13"/>
        <v>0</v>
      </c>
      <c r="L49" s="102">
        <f t="shared" si="13"/>
        <v>0</v>
      </c>
      <c r="M49" s="102">
        <f t="shared" si="13"/>
        <v>0</v>
      </c>
    </row>
    <row r="50" spans="1:15" x14ac:dyDescent="0.25">
      <c r="A50" s="110" t="s">
        <v>152</v>
      </c>
      <c r="B50" s="10"/>
      <c r="C50" s="10"/>
      <c r="D50" s="10"/>
      <c r="E50" s="10"/>
      <c r="F50" s="113">
        <f>('Data Input'!C30)</f>
        <v>0</v>
      </c>
      <c r="G50" s="102">
        <f t="shared" si="12"/>
        <v>0</v>
      </c>
      <c r="H50" s="102">
        <f t="shared" si="14"/>
        <v>0</v>
      </c>
      <c r="I50" s="102">
        <f t="shared" si="13"/>
        <v>0</v>
      </c>
      <c r="J50" s="102">
        <f t="shared" si="13"/>
        <v>0</v>
      </c>
      <c r="K50" s="102">
        <f t="shared" si="13"/>
        <v>0</v>
      </c>
      <c r="L50" s="102">
        <f t="shared" si="13"/>
        <v>0</v>
      </c>
      <c r="M50" s="102">
        <f t="shared" si="13"/>
        <v>0</v>
      </c>
    </row>
    <row r="51" spans="1:15" x14ac:dyDescent="0.25">
      <c r="A51" s="32" t="s">
        <v>23</v>
      </c>
      <c r="B51" s="32"/>
      <c r="C51" s="32"/>
      <c r="D51" s="32"/>
      <c r="E51" s="10"/>
      <c r="F51" s="113">
        <f>('Data Input'!C31)</f>
        <v>0</v>
      </c>
      <c r="G51" s="102">
        <f t="shared" si="12"/>
        <v>0</v>
      </c>
      <c r="H51" s="102">
        <f t="shared" si="14"/>
        <v>0</v>
      </c>
      <c r="I51" s="102">
        <f>H51*(1+$D$5)*I$9/12</f>
        <v>0</v>
      </c>
      <c r="J51" s="102">
        <f>I51*(1+$D$5)*J$9/12</f>
        <v>0</v>
      </c>
      <c r="K51" s="102">
        <f>J51*(1+$D$5)*K$9/12</f>
        <v>0</v>
      </c>
      <c r="L51" s="102">
        <f>K51*(1+$D$5)*L$9/12</f>
        <v>0</v>
      </c>
      <c r="M51" s="102">
        <f>L51*(1+$D$5)*M$9/12</f>
        <v>0</v>
      </c>
    </row>
    <row r="52" spans="1:15" x14ac:dyDescent="0.25">
      <c r="A52" s="143" t="s">
        <v>10</v>
      </c>
      <c r="B52" s="143"/>
      <c r="C52" s="143"/>
      <c r="D52" s="143"/>
      <c r="E52" s="143"/>
      <c r="F52" s="143"/>
      <c r="G52" s="100"/>
      <c r="H52" s="100"/>
      <c r="I52" s="100"/>
      <c r="J52" s="100"/>
      <c r="K52" s="100"/>
      <c r="L52" s="100"/>
      <c r="M52" s="100"/>
    </row>
    <row r="53" spans="1:15" ht="6" customHeight="1" x14ac:dyDescent="0.25">
      <c r="A53" s="32"/>
      <c r="B53" s="32"/>
      <c r="C53" s="32"/>
      <c r="D53" s="32"/>
      <c r="E53" s="10"/>
      <c r="F53" s="10"/>
      <c r="G53" s="101"/>
      <c r="H53" s="101"/>
      <c r="I53" s="101"/>
      <c r="J53" s="101"/>
      <c r="K53" s="101"/>
      <c r="L53" s="101"/>
      <c r="M53" s="101"/>
    </row>
    <row r="54" spans="1:15" ht="13.8" thickBot="1" x14ac:dyDescent="0.3">
      <c r="A54" s="144" t="s">
        <v>153</v>
      </c>
      <c r="B54" s="144"/>
      <c r="C54" s="144"/>
      <c r="D54" s="144"/>
      <c r="E54" s="144"/>
      <c r="F54" s="144"/>
      <c r="G54" s="106">
        <f t="shared" ref="G54:M54" si="15">SUM(G45:G53)</f>
        <v>0</v>
      </c>
      <c r="H54" s="106">
        <f t="shared" si="15"/>
        <v>0</v>
      </c>
      <c r="I54" s="106">
        <f t="shared" si="15"/>
        <v>0</v>
      </c>
      <c r="J54" s="106">
        <f t="shared" si="15"/>
        <v>0</v>
      </c>
      <c r="K54" s="106">
        <f t="shared" si="15"/>
        <v>0</v>
      </c>
      <c r="L54" s="106">
        <f t="shared" si="15"/>
        <v>0</v>
      </c>
      <c r="M54" s="106">
        <f t="shared" si="15"/>
        <v>0</v>
      </c>
    </row>
    <row r="55" spans="1:15" ht="13.8" thickTop="1" x14ac:dyDescent="0.25">
      <c r="A55" s="145"/>
      <c r="B55" s="145"/>
      <c r="C55" s="145"/>
      <c r="D55" s="145"/>
      <c r="E55" s="145"/>
      <c r="F55" s="145"/>
      <c r="G55" s="87"/>
      <c r="H55" s="87"/>
      <c r="I55" s="87"/>
      <c r="J55" s="87"/>
      <c r="K55" s="87"/>
      <c r="L55" s="87"/>
      <c r="M55" s="87"/>
    </row>
    <row r="56" spans="1:15" x14ac:dyDescent="0.25">
      <c r="A56" s="148" t="s">
        <v>155</v>
      </c>
      <c r="B56" s="143"/>
      <c r="C56" s="143"/>
      <c r="D56" s="143"/>
      <c r="E56" s="143"/>
      <c r="F56" s="143"/>
      <c r="G56" s="102">
        <f t="shared" ref="G56:M56" si="16">G42-G54</f>
        <v>0</v>
      </c>
      <c r="H56" s="102">
        <f t="shared" si="16"/>
        <v>0</v>
      </c>
      <c r="I56" s="102">
        <f t="shared" si="16"/>
        <v>0</v>
      </c>
      <c r="J56" s="102">
        <f t="shared" si="16"/>
        <v>0</v>
      </c>
      <c r="K56" s="102">
        <f t="shared" si="16"/>
        <v>0</v>
      </c>
      <c r="L56" s="102">
        <f t="shared" si="16"/>
        <v>0</v>
      </c>
      <c r="M56" s="102">
        <f t="shared" si="16"/>
        <v>0</v>
      </c>
    </row>
    <row r="57" spans="1:15" x14ac:dyDescent="0.25">
      <c r="A57" s="143"/>
      <c r="B57" s="143"/>
      <c r="C57" s="143"/>
      <c r="D57" s="143"/>
      <c r="E57" s="143"/>
      <c r="F57" s="143"/>
      <c r="G57" s="87"/>
      <c r="H57" s="87"/>
      <c r="I57" s="87"/>
      <c r="J57" s="87"/>
      <c r="K57" s="87"/>
      <c r="L57" s="87"/>
      <c r="M57" s="87"/>
    </row>
    <row r="58" spans="1:15" x14ac:dyDescent="0.25">
      <c r="A58" s="145"/>
      <c r="B58" s="145"/>
      <c r="C58" s="145"/>
      <c r="D58" s="145"/>
      <c r="E58" s="145"/>
      <c r="F58" s="145"/>
      <c r="G58" s="87"/>
      <c r="H58" s="87"/>
      <c r="I58" s="87"/>
      <c r="J58" s="87"/>
      <c r="K58" s="87"/>
      <c r="L58" s="87"/>
      <c r="M58" s="87"/>
    </row>
    <row r="59" spans="1:15" x14ac:dyDescent="0.25">
      <c r="A59" s="143" t="s">
        <v>24</v>
      </c>
      <c r="B59" s="143"/>
      <c r="C59" s="143"/>
      <c r="D59" s="143"/>
      <c r="E59" s="143"/>
      <c r="F59" s="143"/>
      <c r="G59" s="87"/>
      <c r="H59" s="87"/>
      <c r="I59" s="87"/>
      <c r="J59" s="87"/>
      <c r="K59" s="87"/>
      <c r="L59" s="87"/>
      <c r="M59" s="87"/>
    </row>
    <row r="60" spans="1:15" x14ac:dyDescent="0.25">
      <c r="A60" s="146" t="s">
        <v>82</v>
      </c>
      <c r="B60" s="146"/>
      <c r="C60" s="146"/>
      <c r="D60" s="146"/>
      <c r="E60" s="146"/>
      <c r="F60" s="146"/>
      <c r="G60" s="102">
        <f t="shared" ref="G60:M60" si="17">$G$4*G9/12*0.067</f>
        <v>0</v>
      </c>
      <c r="H60" s="102">
        <f t="shared" si="17"/>
        <v>0</v>
      </c>
      <c r="I60" s="102">
        <f t="shared" si="17"/>
        <v>0</v>
      </c>
      <c r="J60" s="102">
        <f t="shared" si="17"/>
        <v>0</v>
      </c>
      <c r="K60" s="102">
        <f t="shared" si="17"/>
        <v>0</v>
      </c>
      <c r="L60" s="102">
        <f t="shared" si="17"/>
        <v>0</v>
      </c>
      <c r="M60" s="102">
        <f t="shared" si="17"/>
        <v>0</v>
      </c>
      <c r="N60" s="33"/>
      <c r="O60" s="33"/>
    </row>
    <row r="61" spans="1:15" x14ac:dyDescent="0.25">
      <c r="A61" s="146"/>
      <c r="B61" s="146"/>
      <c r="C61" s="146"/>
      <c r="D61" s="146"/>
      <c r="E61" s="146"/>
      <c r="F61" s="146"/>
      <c r="G61" s="114"/>
      <c r="H61" s="114"/>
      <c r="I61" s="91"/>
      <c r="J61" s="91"/>
      <c r="K61" s="91"/>
      <c r="L61" s="91"/>
      <c r="M61" s="91"/>
      <c r="N61" s="33"/>
      <c r="O61" s="33"/>
    </row>
    <row r="62" spans="1:15" ht="6.75" customHeight="1" x14ac:dyDescent="0.25">
      <c r="A62" s="146"/>
      <c r="B62" s="146"/>
      <c r="C62" s="146"/>
      <c r="D62" s="146"/>
      <c r="E62" s="146"/>
      <c r="F62" s="146"/>
      <c r="G62" s="87"/>
      <c r="H62" s="87"/>
      <c r="I62" s="87"/>
      <c r="J62" s="87"/>
      <c r="K62" s="87"/>
      <c r="L62" s="87"/>
      <c r="M62" s="87"/>
    </row>
    <row r="63" spans="1:15" ht="6.75" customHeight="1" x14ac:dyDescent="0.25">
      <c r="A63" s="147"/>
      <c r="B63" s="147"/>
      <c r="C63" s="147"/>
      <c r="D63" s="147"/>
      <c r="E63" s="147"/>
      <c r="F63" s="147"/>
      <c r="G63" s="87"/>
      <c r="H63" s="87"/>
      <c r="I63" s="87"/>
      <c r="J63" s="87"/>
      <c r="K63" s="87"/>
      <c r="L63" s="87"/>
      <c r="M63" s="87"/>
    </row>
    <row r="64" spans="1:15" ht="13.8" thickBot="1" x14ac:dyDescent="0.3">
      <c r="A64" s="144" t="s">
        <v>15</v>
      </c>
      <c r="B64" s="144"/>
      <c r="C64" s="144"/>
      <c r="D64" s="144"/>
      <c r="E64" s="144"/>
      <c r="F64" s="144"/>
      <c r="G64" s="106">
        <f t="shared" ref="G64:M64" si="18">SUM(G60:G63)</f>
        <v>0</v>
      </c>
      <c r="H64" s="106">
        <f t="shared" si="18"/>
        <v>0</v>
      </c>
      <c r="I64" s="106">
        <f t="shared" si="18"/>
        <v>0</v>
      </c>
      <c r="J64" s="106">
        <f t="shared" si="18"/>
        <v>0</v>
      </c>
      <c r="K64" s="106">
        <f t="shared" si="18"/>
        <v>0</v>
      </c>
      <c r="L64" s="106">
        <f t="shared" si="18"/>
        <v>0</v>
      </c>
      <c r="M64" s="106">
        <f t="shared" si="18"/>
        <v>0</v>
      </c>
    </row>
    <row r="65" spans="1:13" ht="13.8" thickTop="1" x14ac:dyDescent="0.25">
      <c r="A65" s="145"/>
      <c r="B65" s="145"/>
      <c r="C65" s="145"/>
      <c r="D65" s="145"/>
      <c r="E65" s="145"/>
      <c r="F65" s="145"/>
      <c r="G65" s="87"/>
      <c r="H65" s="87"/>
      <c r="I65" s="87"/>
      <c r="J65" s="87"/>
      <c r="K65" s="87"/>
      <c r="L65" s="87"/>
      <c r="M65" s="87"/>
    </row>
    <row r="66" spans="1:13" x14ac:dyDescent="0.25">
      <c r="A66" s="143" t="s">
        <v>17</v>
      </c>
      <c r="B66" s="143"/>
      <c r="C66" s="143"/>
      <c r="D66" s="143"/>
      <c r="E66" s="143"/>
      <c r="F66" s="143"/>
      <c r="G66" s="102">
        <f t="shared" ref="G66:M66" si="19">G56-G64</f>
        <v>0</v>
      </c>
      <c r="H66" s="102">
        <f t="shared" si="19"/>
        <v>0</v>
      </c>
      <c r="I66" s="102">
        <f t="shared" si="19"/>
        <v>0</v>
      </c>
      <c r="J66" s="102">
        <f t="shared" si="19"/>
        <v>0</v>
      </c>
      <c r="K66" s="102">
        <f t="shared" si="19"/>
        <v>0</v>
      </c>
      <c r="L66" s="102">
        <f t="shared" si="19"/>
        <v>0</v>
      </c>
      <c r="M66" s="102">
        <f t="shared" si="19"/>
        <v>0</v>
      </c>
    </row>
    <row r="67" spans="1:13" x14ac:dyDescent="0.25">
      <c r="A67" s="143" t="s">
        <v>18</v>
      </c>
      <c r="B67" s="143"/>
      <c r="C67" s="143"/>
      <c r="D67" s="143"/>
      <c r="E67" s="143"/>
      <c r="F67" s="143"/>
      <c r="G67" s="87"/>
      <c r="H67" s="87"/>
      <c r="I67" s="87"/>
      <c r="J67" s="87"/>
      <c r="K67" s="87"/>
      <c r="L67" s="87"/>
      <c r="M67" s="87"/>
    </row>
    <row r="68" spans="1:13" x14ac:dyDescent="0.25">
      <c r="A68" s="145"/>
      <c r="B68" s="145"/>
      <c r="C68" s="145"/>
      <c r="D68" s="145"/>
      <c r="E68" s="145"/>
      <c r="F68" s="145"/>
      <c r="G68" s="87"/>
      <c r="H68" s="87"/>
      <c r="I68" s="87"/>
      <c r="J68" s="87"/>
      <c r="K68" s="87"/>
      <c r="L68" s="87"/>
      <c r="M68" s="87"/>
    </row>
    <row r="69" spans="1:13" ht="13.8" thickBot="1" x14ac:dyDescent="0.3">
      <c r="A69" s="143" t="s">
        <v>19</v>
      </c>
      <c r="B69" s="143"/>
      <c r="C69" s="143"/>
      <c r="D69" s="143"/>
      <c r="E69" s="143"/>
      <c r="F69" s="143"/>
      <c r="G69" s="116">
        <f>G66</f>
        <v>0</v>
      </c>
      <c r="H69" s="116">
        <f t="shared" ref="H69:M69" si="20">G69+H66</f>
        <v>0</v>
      </c>
      <c r="I69" s="116">
        <f t="shared" si="20"/>
        <v>0</v>
      </c>
      <c r="J69" s="116">
        <f t="shared" si="20"/>
        <v>0</v>
      </c>
      <c r="K69" s="116">
        <f t="shared" si="20"/>
        <v>0</v>
      </c>
      <c r="L69" s="116">
        <f t="shared" si="20"/>
        <v>0</v>
      </c>
      <c r="M69" s="116">
        <f t="shared" si="20"/>
        <v>0</v>
      </c>
    </row>
    <row r="70" spans="1:13" ht="13.8" thickTop="1" x14ac:dyDescent="0.25">
      <c r="A70" s="145"/>
      <c r="B70" s="145"/>
      <c r="C70" s="145"/>
      <c r="D70" s="145"/>
      <c r="E70" s="145"/>
      <c r="F70" s="145"/>
      <c r="G70" s="87"/>
      <c r="H70" s="87"/>
      <c r="I70" s="87"/>
      <c r="J70" s="87"/>
      <c r="K70" s="87"/>
      <c r="L70" s="87"/>
      <c r="M70" s="87"/>
    </row>
    <row r="71" spans="1:13" x14ac:dyDescent="0.25">
      <c r="A71" s="10" t="s">
        <v>69</v>
      </c>
      <c r="B71" s="10"/>
      <c r="C71" s="10"/>
      <c r="D71" s="10"/>
      <c r="E71" s="10" t="str">
        <f>IF(M69&gt;0,"No", "Yes")</f>
        <v>Yes</v>
      </c>
      <c r="F71" s="26"/>
      <c r="G71" s="87"/>
      <c r="H71" s="87"/>
      <c r="I71" s="87"/>
      <c r="J71" s="87"/>
      <c r="K71" s="87"/>
      <c r="L71" s="87"/>
      <c r="M71" s="87"/>
    </row>
    <row r="72" spans="1:13" x14ac:dyDescent="0.25">
      <c r="A72" s="111" t="s">
        <v>154</v>
      </c>
      <c r="B72" s="10"/>
      <c r="C72" s="10"/>
      <c r="D72" s="10"/>
      <c r="E72" s="10"/>
      <c r="F72" s="10"/>
      <c r="G72" s="87"/>
      <c r="H72" s="87"/>
      <c r="I72" s="87"/>
      <c r="J72" s="87"/>
      <c r="K72" s="87"/>
      <c r="L72" s="87"/>
      <c r="M72" s="87"/>
    </row>
    <row r="73" spans="1:13" x14ac:dyDescent="0.2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</row>
    <row r="74" spans="1:13" x14ac:dyDescent="0.2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</row>
    <row r="75" spans="1:13" x14ac:dyDescent="0.2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</row>
  </sheetData>
  <sheetProtection algorithmName="SHA-512" hashValue="5Q7PgWqwh1N0JetvaFS+8FywjSMlLky8enJIzKRS5WmBh1osZYndT/j8cgOAaZk//x41rH5F08xRsjF9vB8NWw==" saltValue="bvR7tC5tT5AQT3Z1vhDQwQ==" spinCount="100000" sheet="1" selectLockedCells="1" selectUnlockedCells="1"/>
  <mergeCells count="46">
    <mergeCell ref="A75:M75"/>
    <mergeCell ref="A1:M1"/>
    <mergeCell ref="A73:M73"/>
    <mergeCell ref="A74:M74"/>
    <mergeCell ref="A68:F68"/>
    <mergeCell ref="A29:F29"/>
    <mergeCell ref="A64:F64"/>
    <mergeCell ref="A66:F66"/>
    <mergeCell ref="A43:F43"/>
    <mergeCell ref="A40:F40"/>
    <mergeCell ref="A39:F39"/>
    <mergeCell ref="A38:F38"/>
    <mergeCell ref="A55:F55"/>
    <mergeCell ref="A42:F42"/>
    <mergeCell ref="A10:F10"/>
    <mergeCell ref="A6:F6"/>
    <mergeCell ref="A7:F7"/>
    <mergeCell ref="A8:F8"/>
    <mergeCell ref="A9:F9"/>
    <mergeCell ref="A11:F11"/>
    <mergeCell ref="A34:F34"/>
    <mergeCell ref="A32:F32"/>
    <mergeCell ref="A25:F25"/>
    <mergeCell ref="A31:F31"/>
    <mergeCell ref="A30:F30"/>
    <mergeCell ref="A24:F24"/>
    <mergeCell ref="A17:E17"/>
    <mergeCell ref="A33:F33"/>
    <mergeCell ref="A18:C18"/>
    <mergeCell ref="A36:F36"/>
    <mergeCell ref="A65:F65"/>
    <mergeCell ref="A63:F63"/>
    <mergeCell ref="A61:F61"/>
    <mergeCell ref="A37:F37"/>
    <mergeCell ref="A60:F60"/>
    <mergeCell ref="A52:F52"/>
    <mergeCell ref="A57:F57"/>
    <mergeCell ref="A41:F41"/>
    <mergeCell ref="A56:F56"/>
    <mergeCell ref="A67:F67"/>
    <mergeCell ref="A54:F54"/>
    <mergeCell ref="A70:F70"/>
    <mergeCell ref="A58:F58"/>
    <mergeCell ref="A62:F62"/>
    <mergeCell ref="A59:F59"/>
    <mergeCell ref="A69:F69"/>
  </mergeCells>
  <phoneticPr fontId="5" type="noConversion"/>
  <printOptions gridLines="1"/>
  <pageMargins left="0.25" right="0.25" top="0.75" bottom="0.75" header="0.3" footer="0.3"/>
  <pageSetup scale="81" orientation="landscape" r:id="rId1"/>
  <headerFooter alignWithMargins="0">
    <oddHeader>&amp;LPrepared: &amp;D&amp;CWATER ENTERPRISE FUND
7 YEAR CASH FLOW PROJECTION
FOR PROPOSED PROJECT&amp;RApplication Attachment #  20
Page &amp;P of &amp;N</oddHeader>
    <oddFooter>&amp;L&amp;F&amp;RRevised December 2013</oddFooter>
  </headerFooter>
  <rowBreaks count="1" manualBreakCount="1">
    <brk id="42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view="pageBreakPreview" zoomScale="80" zoomScaleNormal="70" zoomScaleSheetLayoutView="80" workbookViewId="0">
      <selection activeCell="H6" sqref="H6"/>
    </sheetView>
  </sheetViews>
  <sheetFormatPr defaultRowHeight="13.2" x14ac:dyDescent="0.25"/>
  <cols>
    <col min="4" max="4" width="15.33203125" customWidth="1"/>
    <col min="5" max="5" width="2.5546875" customWidth="1"/>
    <col min="6" max="6" width="16" customWidth="1"/>
    <col min="7" max="7" width="13.6640625" customWidth="1"/>
    <col min="8" max="14" width="14.44140625" customWidth="1"/>
  </cols>
  <sheetData>
    <row r="1" spans="1:14" ht="22.5" customHeight="1" x14ac:dyDescent="0.3">
      <c r="A1" s="4" t="s">
        <v>167</v>
      </c>
      <c r="B1" s="3"/>
      <c r="C1" s="3"/>
      <c r="D1" s="3"/>
    </row>
    <row r="2" spans="1:14" ht="15" customHeight="1" x14ac:dyDescent="0.25">
      <c r="A2" s="4" t="s">
        <v>166</v>
      </c>
      <c r="B2" s="3"/>
      <c r="C2" s="3"/>
      <c r="D2" s="3"/>
    </row>
    <row r="3" spans="1:14" ht="22.5" customHeight="1" x14ac:dyDescent="0.25">
      <c r="A3" s="4"/>
      <c r="B3" s="3"/>
      <c r="C3" s="3"/>
      <c r="D3" s="3"/>
    </row>
    <row r="4" spans="1:14" ht="21.75" customHeight="1" x14ac:dyDescent="0.25">
      <c r="A4" s="10" t="str">
        <f>CashFlowProjectLevel!A3</f>
        <v>Waterworks Name:</v>
      </c>
      <c r="B4" s="10"/>
      <c r="C4" s="15">
        <f>CashFlowProjectLevel!B3</f>
        <v>0</v>
      </c>
      <c r="D4" s="10"/>
      <c r="E4" s="5"/>
      <c r="F4" s="5" t="s">
        <v>79</v>
      </c>
      <c r="G4" s="5" t="s">
        <v>41</v>
      </c>
      <c r="H4" s="1" t="s">
        <v>28</v>
      </c>
      <c r="I4" s="1" t="s">
        <v>28</v>
      </c>
      <c r="J4" s="1" t="s">
        <v>28</v>
      </c>
      <c r="K4" s="1" t="s">
        <v>28</v>
      </c>
      <c r="L4" s="1" t="s">
        <v>28</v>
      </c>
      <c r="M4" s="1" t="s">
        <v>28</v>
      </c>
      <c r="N4" s="1" t="s">
        <v>28</v>
      </c>
    </row>
    <row r="5" spans="1:14" x14ac:dyDescent="0.25">
      <c r="A5" s="10" t="s">
        <v>43</v>
      </c>
      <c r="B5" s="10"/>
      <c r="C5" s="10"/>
      <c r="D5" s="16">
        <v>2.5000000000000001E-2</v>
      </c>
      <c r="E5" s="1"/>
      <c r="F5" s="1" t="s">
        <v>29</v>
      </c>
      <c r="G5" s="1" t="s">
        <v>29</v>
      </c>
      <c r="H5" s="1" t="s">
        <v>29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29</v>
      </c>
    </row>
    <row r="6" spans="1:14" x14ac:dyDescent="0.25">
      <c r="A6" s="10" t="s">
        <v>54</v>
      </c>
      <c r="B6" s="10"/>
      <c r="C6" s="10"/>
      <c r="D6" s="16">
        <v>0.03</v>
      </c>
      <c r="E6" s="6"/>
      <c r="F6" s="6">
        <f>G6-365.24</f>
        <v>43099.520000000004</v>
      </c>
      <c r="G6" s="6">
        <f>H6-365.24-1</f>
        <v>43464.76</v>
      </c>
      <c r="H6" s="6">
        <f>CashFlowProjectLevel!G10</f>
        <v>43831</v>
      </c>
      <c r="I6" s="6">
        <f>CashFlowProjectLevel!H10</f>
        <v>44196.242200000001</v>
      </c>
      <c r="J6" s="6">
        <f>CashFlowProjectLevel!I10</f>
        <v>44561.484400000001</v>
      </c>
      <c r="K6" s="6">
        <f>CashFlowProjectLevel!J10</f>
        <v>44926.726600000002</v>
      </c>
      <c r="L6" s="6">
        <f>CashFlowProjectLevel!K10</f>
        <v>45291.968800000002</v>
      </c>
      <c r="M6" s="6">
        <f>CashFlowProjectLevel!L10</f>
        <v>45657.211000000003</v>
      </c>
      <c r="N6" s="6">
        <f>CashFlowProjectLevel!M10</f>
        <v>46022.453200000004</v>
      </c>
    </row>
    <row r="7" spans="1:14" x14ac:dyDescent="0.25">
      <c r="A7" s="145"/>
      <c r="B7" s="145"/>
      <c r="C7" s="145"/>
      <c r="D7" s="145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153" t="s">
        <v>131</v>
      </c>
      <c r="B8" s="153"/>
      <c r="C8" s="153"/>
      <c r="D8" s="153"/>
    </row>
    <row r="9" spans="1:14" x14ac:dyDescent="0.25">
      <c r="A9" s="143" t="s">
        <v>30</v>
      </c>
      <c r="B9" s="143"/>
      <c r="C9" s="143"/>
      <c r="D9" s="143"/>
      <c r="H9" s="2">
        <f>CashFlowProjectLevel!G42</f>
        <v>0</v>
      </c>
      <c r="I9" s="2">
        <f>CashFlowProjectLevel!H42</f>
        <v>0</v>
      </c>
      <c r="J9" s="2">
        <f>CashFlowProjectLevel!I42</f>
        <v>0</v>
      </c>
      <c r="K9" s="2">
        <f>CashFlowProjectLevel!J42</f>
        <v>0</v>
      </c>
      <c r="L9" s="2">
        <f>CashFlowProjectLevel!K42</f>
        <v>0</v>
      </c>
      <c r="M9" s="2">
        <f>CashFlowProjectLevel!L42</f>
        <v>0</v>
      </c>
      <c r="N9" s="2">
        <f>CashFlowProjectLevel!M42</f>
        <v>0</v>
      </c>
    </row>
    <row r="10" spans="1:14" x14ac:dyDescent="0.25">
      <c r="A10" s="143" t="s">
        <v>31</v>
      </c>
      <c r="B10" s="143"/>
      <c r="C10" s="143"/>
      <c r="D10" s="143"/>
      <c r="H10" s="2">
        <f>CashFlowProjectLevel!G54</f>
        <v>0</v>
      </c>
      <c r="I10" s="2">
        <f>CashFlowProjectLevel!H54</f>
        <v>0</v>
      </c>
      <c r="J10" s="2">
        <f>CashFlowProjectLevel!I54</f>
        <v>0</v>
      </c>
      <c r="K10" s="2">
        <f>CashFlowProjectLevel!J54</f>
        <v>0</v>
      </c>
      <c r="L10" s="2">
        <f>CashFlowProjectLevel!K54</f>
        <v>0</v>
      </c>
      <c r="M10" s="2">
        <f>CashFlowProjectLevel!L54</f>
        <v>0</v>
      </c>
      <c r="N10" s="2">
        <f>CashFlowProjectLevel!M54</f>
        <v>0</v>
      </c>
    </row>
    <row r="11" spans="1:14" x14ac:dyDescent="0.25">
      <c r="A11" s="143" t="s">
        <v>32</v>
      </c>
      <c r="B11" s="143"/>
      <c r="C11" s="143"/>
      <c r="D11" s="143"/>
      <c r="H11" s="2">
        <f>CashFlowProjectLevel!G56</f>
        <v>0</v>
      </c>
      <c r="I11" s="2">
        <f>CashFlowProjectLevel!H56</f>
        <v>0</v>
      </c>
      <c r="J11" s="2">
        <f>CashFlowProjectLevel!I56</f>
        <v>0</v>
      </c>
      <c r="K11" s="2">
        <f>CashFlowProjectLevel!J56</f>
        <v>0</v>
      </c>
      <c r="L11" s="2">
        <f>CashFlowProjectLevel!K56</f>
        <v>0</v>
      </c>
      <c r="M11" s="2">
        <f>CashFlowProjectLevel!L56</f>
        <v>0</v>
      </c>
      <c r="N11" s="2">
        <f>CashFlowProjectLevel!M56</f>
        <v>0</v>
      </c>
    </row>
    <row r="12" spans="1:14" x14ac:dyDescent="0.25">
      <c r="A12" s="143" t="s">
        <v>33</v>
      </c>
      <c r="B12" s="143"/>
      <c r="C12" s="143"/>
      <c r="D12" s="143"/>
      <c r="H12" s="2">
        <f>CashFlowProjectLevel!G60</f>
        <v>0</v>
      </c>
      <c r="I12" s="2">
        <f>CashFlowProjectLevel!H60</f>
        <v>0</v>
      </c>
      <c r="J12" s="2">
        <f>CashFlowProjectLevel!I60</f>
        <v>0</v>
      </c>
      <c r="K12" s="2">
        <f>CashFlowProjectLevel!J60</f>
        <v>0</v>
      </c>
      <c r="L12" s="2">
        <f>CashFlowProjectLevel!K60</f>
        <v>0</v>
      </c>
      <c r="M12" s="2">
        <f>CashFlowProjectLevel!L60</f>
        <v>0</v>
      </c>
      <c r="N12" s="2">
        <f>CashFlowProjectLevel!M60</f>
        <v>0</v>
      </c>
    </row>
    <row r="13" spans="1:14" x14ac:dyDescent="0.25">
      <c r="A13" s="143" t="s">
        <v>34</v>
      </c>
      <c r="B13" s="143"/>
      <c r="C13" s="143"/>
      <c r="D13" s="143"/>
      <c r="H13" s="8">
        <f>CashFlowProjectLevel!G66</f>
        <v>0</v>
      </c>
      <c r="I13" s="8">
        <f>CashFlowProjectLevel!H66</f>
        <v>0</v>
      </c>
      <c r="J13" s="8">
        <f>CashFlowProjectLevel!I66</f>
        <v>0</v>
      </c>
      <c r="K13" s="8">
        <f>CashFlowProjectLevel!J66</f>
        <v>0</v>
      </c>
      <c r="L13" s="8">
        <f>CashFlowProjectLevel!K66</f>
        <v>0</v>
      </c>
      <c r="M13" s="8">
        <f>CashFlowProjectLevel!L66</f>
        <v>0</v>
      </c>
      <c r="N13" s="8">
        <f>CashFlowProjectLevel!M66</f>
        <v>0</v>
      </c>
    </row>
    <row r="14" spans="1:14" ht="13.8" thickBot="1" x14ac:dyDescent="0.3">
      <c r="A14" s="143" t="s">
        <v>35</v>
      </c>
      <c r="B14" s="143"/>
      <c r="C14" s="143"/>
      <c r="D14" s="143"/>
      <c r="H14" s="117">
        <f>CashFlowProjectLevel!G69</f>
        <v>0</v>
      </c>
      <c r="I14" s="117">
        <f>CashFlowProjectLevel!H69</f>
        <v>0</v>
      </c>
      <c r="J14" s="117">
        <f>CashFlowProjectLevel!I69</f>
        <v>0</v>
      </c>
      <c r="K14" s="117">
        <f>CashFlowProjectLevel!J69</f>
        <v>0</v>
      </c>
      <c r="L14" s="117">
        <f>CashFlowProjectLevel!K69</f>
        <v>0</v>
      </c>
      <c r="M14" s="117">
        <f>CashFlowProjectLevel!L69</f>
        <v>0</v>
      </c>
      <c r="N14" s="117">
        <f>CashFlowProjectLevel!M69</f>
        <v>0</v>
      </c>
    </row>
    <row r="15" spans="1:14" ht="13.8" thickTop="1" x14ac:dyDescent="0.25">
      <c r="A15" s="145"/>
      <c r="B15" s="145"/>
      <c r="C15" s="145"/>
      <c r="D15" s="145"/>
    </row>
    <row r="16" spans="1:14" x14ac:dyDescent="0.25">
      <c r="A16" s="153" t="s">
        <v>36</v>
      </c>
      <c r="B16" s="153"/>
      <c r="C16" s="153"/>
      <c r="D16" s="153"/>
    </row>
    <row r="17" spans="1:14" x14ac:dyDescent="0.25">
      <c r="A17" s="153" t="s">
        <v>37</v>
      </c>
      <c r="B17" s="153"/>
      <c r="C17" s="153"/>
      <c r="D17" s="153"/>
    </row>
    <row r="18" spans="1:14" x14ac:dyDescent="0.25">
      <c r="A18" s="143" t="s">
        <v>30</v>
      </c>
      <c r="B18" s="143"/>
      <c r="C18" s="143"/>
      <c r="D18" s="143"/>
      <c r="E18" s="12"/>
      <c r="F18" s="78">
        <f>('Data Input'!C33)</f>
        <v>0</v>
      </c>
      <c r="G18" s="2">
        <f>F18*1.03</f>
        <v>0</v>
      </c>
      <c r="H18" s="2">
        <f t="shared" ref="H18:N18" si="0">G18*1.03</f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</row>
    <row r="19" spans="1:14" x14ac:dyDescent="0.25">
      <c r="A19" s="143" t="s">
        <v>31</v>
      </c>
      <c r="B19" s="143"/>
      <c r="C19" s="143"/>
      <c r="D19" s="143"/>
      <c r="E19" s="12"/>
      <c r="F19" s="78">
        <f>('Data Input'!C34)</f>
        <v>0</v>
      </c>
      <c r="G19" s="2">
        <f>F19*1.025</f>
        <v>0</v>
      </c>
      <c r="H19" s="2">
        <f t="shared" ref="H19:N19" si="1">G19*1.025</f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</row>
    <row r="20" spans="1:14" ht="13.8" thickBot="1" x14ac:dyDescent="0.3">
      <c r="A20" s="143" t="s">
        <v>32</v>
      </c>
      <c r="B20" s="143"/>
      <c r="C20" s="143"/>
      <c r="D20" s="143"/>
      <c r="E20" s="2"/>
      <c r="F20" s="118">
        <f>F18-F19</f>
        <v>0</v>
      </c>
      <c r="G20" s="118">
        <f t="shared" ref="G20:N20" si="2">G18-G19</f>
        <v>0</v>
      </c>
      <c r="H20" s="118">
        <f t="shared" si="2"/>
        <v>0</v>
      </c>
      <c r="I20" s="118">
        <f t="shared" si="2"/>
        <v>0</v>
      </c>
      <c r="J20" s="118">
        <f t="shared" si="2"/>
        <v>0</v>
      </c>
      <c r="K20" s="118">
        <f t="shared" si="2"/>
        <v>0</v>
      </c>
      <c r="L20" s="118">
        <f t="shared" si="2"/>
        <v>0</v>
      </c>
      <c r="M20" s="118">
        <f t="shared" si="2"/>
        <v>0</v>
      </c>
      <c r="N20" s="118">
        <f t="shared" si="2"/>
        <v>0</v>
      </c>
    </row>
    <row r="21" spans="1:14" ht="13.8" thickTop="1" x14ac:dyDescent="0.25">
      <c r="A21" s="143" t="s">
        <v>38</v>
      </c>
      <c r="B21" s="143"/>
      <c r="C21" s="143"/>
      <c r="D21" s="143"/>
      <c r="E21" s="12"/>
      <c r="F21" s="78">
        <f>('Data Input'!C35)</f>
        <v>0</v>
      </c>
      <c r="G21" s="2">
        <f>F21</f>
        <v>0</v>
      </c>
      <c r="H21" s="2">
        <f t="shared" ref="H21:N21" si="3">G21</f>
        <v>0</v>
      </c>
      <c r="I21" s="2">
        <f t="shared" si="3"/>
        <v>0</v>
      </c>
      <c r="J21" s="2">
        <f t="shared" si="3"/>
        <v>0</v>
      </c>
      <c r="K21" s="2">
        <f t="shared" si="3"/>
        <v>0</v>
      </c>
      <c r="L21" s="2">
        <f t="shared" si="3"/>
        <v>0</v>
      </c>
      <c r="M21" s="2">
        <f t="shared" si="3"/>
        <v>0</v>
      </c>
      <c r="N21" s="2">
        <f t="shared" si="3"/>
        <v>0</v>
      </c>
    </row>
    <row r="22" spans="1:14" x14ac:dyDescent="0.25">
      <c r="A22" s="143" t="s">
        <v>34</v>
      </c>
      <c r="B22" s="143"/>
      <c r="C22" s="143"/>
      <c r="D22" s="143"/>
      <c r="E22" s="8"/>
      <c r="F22" s="8">
        <f t="shared" ref="F22:N22" si="4">F20-F21</f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</row>
    <row r="23" spans="1:14" ht="13.8" thickBot="1" x14ac:dyDescent="0.3">
      <c r="A23" s="143" t="s">
        <v>35</v>
      </c>
      <c r="B23" s="143"/>
      <c r="C23" s="143"/>
      <c r="D23" s="143"/>
      <c r="E23" s="8"/>
      <c r="F23" s="117">
        <f>E23+F22</f>
        <v>0</v>
      </c>
      <c r="G23" s="117">
        <f>F23+G22</f>
        <v>0</v>
      </c>
      <c r="H23" s="117">
        <f>G23+H22</f>
        <v>0</v>
      </c>
      <c r="I23" s="117">
        <f t="shared" ref="I23:N23" si="5">H23+I22</f>
        <v>0</v>
      </c>
      <c r="J23" s="117">
        <f t="shared" si="5"/>
        <v>0</v>
      </c>
      <c r="K23" s="117">
        <f t="shared" si="5"/>
        <v>0</v>
      </c>
      <c r="L23" s="117">
        <f t="shared" si="5"/>
        <v>0</v>
      </c>
      <c r="M23" s="117">
        <f t="shared" si="5"/>
        <v>0</v>
      </c>
      <c r="N23" s="117">
        <f t="shared" si="5"/>
        <v>0</v>
      </c>
    </row>
    <row r="24" spans="1:14" ht="13.8" thickTop="1" x14ac:dyDescent="0.25">
      <c r="A24" s="145"/>
      <c r="B24" s="145"/>
      <c r="C24" s="145"/>
      <c r="D24" s="145"/>
    </row>
    <row r="25" spans="1:14" x14ac:dyDescent="0.25">
      <c r="A25" s="153" t="s">
        <v>158</v>
      </c>
      <c r="B25" s="153"/>
      <c r="C25" s="153"/>
      <c r="D25" s="153"/>
      <c r="E25" s="33"/>
      <c r="F25" s="33"/>
    </row>
    <row r="26" spans="1:14" x14ac:dyDescent="0.25">
      <c r="A26" s="143" t="s">
        <v>30</v>
      </c>
      <c r="B26" s="143"/>
      <c r="C26" s="143"/>
      <c r="D26" s="143"/>
      <c r="E26" s="42"/>
      <c r="F26" s="42"/>
      <c r="G26" s="42"/>
      <c r="H26" s="42">
        <f>IF(G26&gt;0, G26*1.03, 'Data Input'!C38 )</f>
        <v>0</v>
      </c>
      <c r="I26" s="58">
        <f t="shared" ref="I26:N26" si="6">H26*1.03</f>
        <v>0</v>
      </c>
      <c r="J26" s="58">
        <f t="shared" si="6"/>
        <v>0</v>
      </c>
      <c r="K26" s="58">
        <f t="shared" si="6"/>
        <v>0</v>
      </c>
      <c r="L26" s="58">
        <f t="shared" si="6"/>
        <v>0</v>
      </c>
      <c r="M26" s="58">
        <f t="shared" si="6"/>
        <v>0</v>
      </c>
      <c r="N26" s="2">
        <f t="shared" si="6"/>
        <v>0</v>
      </c>
    </row>
    <row r="27" spans="1:14" x14ac:dyDescent="0.25">
      <c r="A27" s="143" t="s">
        <v>31</v>
      </c>
      <c r="B27" s="143"/>
      <c r="C27" s="143"/>
      <c r="D27" s="143"/>
      <c r="G27" s="42"/>
      <c r="H27" s="42">
        <f>IF(G27&gt;0, G27*1.03, 'Data Input'!C39 )</f>
        <v>0</v>
      </c>
      <c r="I27" s="58">
        <f t="shared" ref="I27:N27" si="7">H27*1.025</f>
        <v>0</v>
      </c>
      <c r="J27" s="58">
        <f t="shared" si="7"/>
        <v>0</v>
      </c>
      <c r="K27" s="58">
        <f t="shared" si="7"/>
        <v>0</v>
      </c>
      <c r="L27" s="58">
        <f t="shared" si="7"/>
        <v>0</v>
      </c>
      <c r="M27" s="58">
        <f t="shared" si="7"/>
        <v>0</v>
      </c>
      <c r="N27" s="2">
        <f t="shared" si="7"/>
        <v>0</v>
      </c>
    </row>
    <row r="28" spans="1:14" ht="13.8" thickBot="1" x14ac:dyDescent="0.3">
      <c r="A28" s="143" t="s">
        <v>32</v>
      </c>
      <c r="B28" s="143"/>
      <c r="C28" s="143"/>
      <c r="D28" s="143"/>
      <c r="G28" s="42"/>
      <c r="H28" s="119">
        <f t="shared" ref="H28:N28" si="8">H26-H27</f>
        <v>0</v>
      </c>
      <c r="I28" s="119">
        <f t="shared" si="8"/>
        <v>0</v>
      </c>
      <c r="J28" s="119">
        <f t="shared" si="8"/>
        <v>0</v>
      </c>
      <c r="K28" s="119">
        <f t="shared" si="8"/>
        <v>0</v>
      </c>
      <c r="L28" s="119">
        <f t="shared" si="8"/>
        <v>0</v>
      </c>
      <c r="M28" s="119">
        <f t="shared" si="8"/>
        <v>0</v>
      </c>
      <c r="N28" s="118">
        <f t="shared" si="8"/>
        <v>0</v>
      </c>
    </row>
    <row r="29" spans="1:14" ht="13.8" thickTop="1" x14ac:dyDescent="0.25">
      <c r="A29" s="143" t="s">
        <v>33</v>
      </c>
      <c r="B29" s="143"/>
      <c r="C29" s="143"/>
      <c r="D29" s="143"/>
      <c r="G29" s="42"/>
      <c r="H29" s="14">
        <f>'Data Input'!C40</f>
        <v>0</v>
      </c>
      <c r="I29" s="14">
        <f t="shared" ref="I29:N29" si="9">H29</f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9"/>
        <v>0</v>
      </c>
    </row>
    <row r="30" spans="1:14" x14ac:dyDescent="0.25">
      <c r="A30" s="143" t="s">
        <v>34</v>
      </c>
      <c r="B30" s="143"/>
      <c r="C30" s="143"/>
      <c r="D30" s="143"/>
      <c r="G30" s="42"/>
      <c r="H30" s="8">
        <f t="shared" ref="H30:N30" si="10">H28-H29</f>
        <v>0</v>
      </c>
      <c r="I30" s="8">
        <f t="shared" si="10"/>
        <v>0</v>
      </c>
      <c r="J30" s="8">
        <f t="shared" si="10"/>
        <v>0</v>
      </c>
      <c r="K30" s="8">
        <f t="shared" si="10"/>
        <v>0</v>
      </c>
      <c r="L30" s="8">
        <f t="shared" si="10"/>
        <v>0</v>
      </c>
      <c r="M30" s="8">
        <f t="shared" si="10"/>
        <v>0</v>
      </c>
      <c r="N30" s="8">
        <f t="shared" si="10"/>
        <v>0</v>
      </c>
    </row>
    <row r="31" spans="1:14" ht="13.8" thickBot="1" x14ac:dyDescent="0.3">
      <c r="A31" s="143" t="s">
        <v>35</v>
      </c>
      <c r="B31" s="143"/>
      <c r="C31" s="143"/>
      <c r="D31" s="143"/>
      <c r="G31" s="8"/>
      <c r="H31" s="117">
        <f>G31+H30</f>
        <v>0</v>
      </c>
      <c r="I31" s="117">
        <f t="shared" ref="I31:N31" si="11">H31+I30</f>
        <v>0</v>
      </c>
      <c r="J31" s="117">
        <f t="shared" si="11"/>
        <v>0</v>
      </c>
      <c r="K31" s="117">
        <f t="shared" si="11"/>
        <v>0</v>
      </c>
      <c r="L31" s="117">
        <f t="shared" si="11"/>
        <v>0</v>
      </c>
      <c r="M31" s="117">
        <f t="shared" si="11"/>
        <v>0</v>
      </c>
      <c r="N31" s="117">
        <f t="shared" si="11"/>
        <v>0</v>
      </c>
    </row>
    <row r="32" spans="1:14" ht="13.8" thickTop="1" x14ac:dyDescent="0.25">
      <c r="A32" s="145"/>
      <c r="B32" s="145"/>
      <c r="C32" s="145"/>
      <c r="D32" s="145"/>
    </row>
    <row r="33" spans="1:14" x14ac:dyDescent="0.25">
      <c r="A33" s="153" t="s">
        <v>39</v>
      </c>
      <c r="B33" s="153"/>
      <c r="C33" s="153"/>
      <c r="D33" s="153"/>
    </row>
    <row r="34" spans="1:14" x14ac:dyDescent="0.25">
      <c r="A34" s="143" t="s">
        <v>30</v>
      </c>
      <c r="B34" s="143"/>
      <c r="C34" s="143"/>
      <c r="D34" s="143"/>
      <c r="E34" s="2"/>
      <c r="F34" s="2">
        <f t="shared" ref="F34:N34" si="12">F9+F18+F26</f>
        <v>0</v>
      </c>
      <c r="G34" s="2">
        <f t="shared" si="12"/>
        <v>0</v>
      </c>
      <c r="H34" s="2">
        <f t="shared" si="12"/>
        <v>0</v>
      </c>
      <c r="I34" s="2">
        <f t="shared" si="12"/>
        <v>0</v>
      </c>
      <c r="J34" s="2">
        <f t="shared" si="12"/>
        <v>0</v>
      </c>
      <c r="K34" s="2">
        <f t="shared" si="12"/>
        <v>0</v>
      </c>
      <c r="L34" s="2">
        <f t="shared" si="12"/>
        <v>0</v>
      </c>
      <c r="M34" s="2">
        <f t="shared" si="12"/>
        <v>0</v>
      </c>
      <c r="N34" s="2">
        <f t="shared" si="12"/>
        <v>0</v>
      </c>
    </row>
    <row r="35" spans="1:14" x14ac:dyDescent="0.25">
      <c r="A35" s="143" t="s">
        <v>31</v>
      </c>
      <c r="B35" s="143"/>
      <c r="C35" s="143"/>
      <c r="D35" s="143"/>
      <c r="E35" s="2"/>
      <c r="F35" s="2">
        <f t="shared" ref="F35:N35" si="13">F10+F19+F27</f>
        <v>0</v>
      </c>
      <c r="G35" s="2">
        <f t="shared" si="13"/>
        <v>0</v>
      </c>
      <c r="H35" s="2">
        <f t="shared" si="13"/>
        <v>0</v>
      </c>
      <c r="I35" s="2">
        <f t="shared" si="13"/>
        <v>0</v>
      </c>
      <c r="J35" s="2">
        <f t="shared" si="13"/>
        <v>0</v>
      </c>
      <c r="K35" s="2">
        <f t="shared" si="13"/>
        <v>0</v>
      </c>
      <c r="L35" s="2">
        <f t="shared" si="13"/>
        <v>0</v>
      </c>
      <c r="M35" s="2">
        <f t="shared" si="13"/>
        <v>0</v>
      </c>
      <c r="N35" s="2">
        <f t="shared" si="13"/>
        <v>0</v>
      </c>
    </row>
    <row r="36" spans="1:14" x14ac:dyDescent="0.25">
      <c r="A36" s="143" t="s">
        <v>32</v>
      </c>
      <c r="B36" s="143"/>
      <c r="C36" s="143"/>
      <c r="D36" s="143"/>
      <c r="E36" s="2"/>
      <c r="F36" s="2">
        <f>F11+F20</f>
        <v>0</v>
      </c>
      <c r="G36" s="2">
        <f t="shared" ref="G36:N39" si="14">G11+G20+G28</f>
        <v>0</v>
      </c>
      <c r="H36" s="2">
        <f t="shared" si="14"/>
        <v>0</v>
      </c>
      <c r="I36" s="2">
        <f t="shared" si="14"/>
        <v>0</v>
      </c>
      <c r="J36" s="2">
        <f t="shared" si="14"/>
        <v>0</v>
      </c>
      <c r="K36" s="2">
        <f t="shared" si="14"/>
        <v>0</v>
      </c>
      <c r="L36" s="2">
        <f t="shared" si="14"/>
        <v>0</v>
      </c>
      <c r="M36" s="2">
        <f t="shared" si="14"/>
        <v>0</v>
      </c>
      <c r="N36" s="2">
        <f t="shared" si="14"/>
        <v>0</v>
      </c>
    </row>
    <row r="37" spans="1:14" x14ac:dyDescent="0.25">
      <c r="A37" s="143" t="s">
        <v>40</v>
      </c>
      <c r="B37" s="143"/>
      <c r="C37" s="143"/>
      <c r="D37" s="143"/>
      <c r="E37" s="2"/>
      <c r="F37" s="2">
        <f>F12+F21+F29</f>
        <v>0</v>
      </c>
      <c r="G37" s="2">
        <f t="shared" si="14"/>
        <v>0</v>
      </c>
      <c r="H37" s="2">
        <f t="shared" si="14"/>
        <v>0</v>
      </c>
      <c r="I37" s="2">
        <f t="shared" si="14"/>
        <v>0</v>
      </c>
      <c r="J37" s="2">
        <f t="shared" si="14"/>
        <v>0</v>
      </c>
      <c r="K37" s="2">
        <f t="shared" si="14"/>
        <v>0</v>
      </c>
      <c r="L37" s="2">
        <f t="shared" si="14"/>
        <v>0</v>
      </c>
      <c r="M37" s="2">
        <f t="shared" si="14"/>
        <v>0</v>
      </c>
      <c r="N37" s="2">
        <f t="shared" si="14"/>
        <v>0</v>
      </c>
    </row>
    <row r="38" spans="1:14" x14ac:dyDescent="0.25">
      <c r="A38" s="143" t="s">
        <v>34</v>
      </c>
      <c r="B38" s="143"/>
      <c r="C38" s="143"/>
      <c r="D38" s="143"/>
      <c r="E38" s="8"/>
      <c r="F38" s="8">
        <f>F13+F22+F30</f>
        <v>0</v>
      </c>
      <c r="G38" s="8">
        <f t="shared" si="14"/>
        <v>0</v>
      </c>
      <c r="H38" s="8">
        <f t="shared" si="14"/>
        <v>0</v>
      </c>
      <c r="I38" s="8">
        <f t="shared" si="14"/>
        <v>0</v>
      </c>
      <c r="J38" s="8">
        <f t="shared" si="14"/>
        <v>0</v>
      </c>
      <c r="K38" s="8">
        <f t="shared" si="14"/>
        <v>0</v>
      </c>
      <c r="L38" s="8">
        <f t="shared" si="14"/>
        <v>0</v>
      </c>
      <c r="M38" s="8">
        <f t="shared" si="14"/>
        <v>0</v>
      </c>
      <c r="N38" s="8">
        <f t="shared" si="14"/>
        <v>0</v>
      </c>
    </row>
    <row r="39" spans="1:14" ht="13.8" thickBot="1" x14ac:dyDescent="0.3">
      <c r="A39" s="143" t="s">
        <v>35</v>
      </c>
      <c r="B39" s="143"/>
      <c r="C39" s="143"/>
      <c r="D39" s="143"/>
      <c r="E39" s="8"/>
      <c r="F39" s="117">
        <f>F14+F23+F31</f>
        <v>0</v>
      </c>
      <c r="G39" s="117">
        <f t="shared" si="14"/>
        <v>0</v>
      </c>
      <c r="H39" s="117">
        <f t="shared" si="14"/>
        <v>0</v>
      </c>
      <c r="I39" s="117">
        <f t="shared" si="14"/>
        <v>0</v>
      </c>
      <c r="J39" s="117">
        <f t="shared" si="14"/>
        <v>0</v>
      </c>
      <c r="K39" s="117">
        <f t="shared" si="14"/>
        <v>0</v>
      </c>
      <c r="L39" s="117">
        <f t="shared" si="14"/>
        <v>0</v>
      </c>
      <c r="M39" s="117">
        <f t="shared" si="14"/>
        <v>0</v>
      </c>
      <c r="N39" s="117">
        <f t="shared" si="14"/>
        <v>0</v>
      </c>
    </row>
    <row r="40" spans="1:14" ht="13.8" thickTop="1" x14ac:dyDescent="0.25">
      <c r="A40" s="145"/>
      <c r="B40" s="145"/>
      <c r="C40" s="145"/>
      <c r="D40" s="145"/>
    </row>
    <row r="41" spans="1:14" ht="15.6" x14ac:dyDescent="0.3">
      <c r="A41" s="11" t="s">
        <v>165</v>
      </c>
      <c r="B41" s="11"/>
      <c r="C41" s="11"/>
      <c r="D41" s="11"/>
    </row>
  </sheetData>
  <sheetProtection algorithmName="SHA-512" hashValue="v+RsF4Uwyuly0vnJugVv6dYkHD1A+hVSbRM7bDp1Mj8gDipSfI1g2gyrOimGB96W1Zdi+r3TXGDeEQ2wV6uYNw==" saltValue="QeZlP9gbEzI4P5bIkWErQA==" spinCount="100000" sheet="1" selectLockedCells="1" selectUnlockedCells="1"/>
  <mergeCells count="34">
    <mergeCell ref="A13:D13"/>
    <mergeCell ref="A14:D14"/>
    <mergeCell ref="A7:D7"/>
    <mergeCell ref="A8:D8"/>
    <mergeCell ref="A9:D9"/>
    <mergeCell ref="A10:D10"/>
    <mergeCell ref="A11:D11"/>
    <mergeCell ref="A12:D12"/>
    <mergeCell ref="A15:D15"/>
    <mergeCell ref="A16:D16"/>
    <mergeCell ref="A17:D17"/>
    <mergeCell ref="A18:D18"/>
    <mergeCell ref="A39:D39"/>
    <mergeCell ref="A23:D23"/>
    <mergeCell ref="A24:D24"/>
    <mergeCell ref="A25:D25"/>
    <mergeCell ref="A19:D19"/>
    <mergeCell ref="A20:D20"/>
    <mergeCell ref="A26:D26"/>
    <mergeCell ref="A29:D29"/>
    <mergeCell ref="A28:D28"/>
    <mergeCell ref="A27:D27"/>
    <mergeCell ref="A32:D32"/>
    <mergeCell ref="A33:D33"/>
    <mergeCell ref="A40:D40"/>
    <mergeCell ref="A35:D35"/>
    <mergeCell ref="A36:D36"/>
    <mergeCell ref="A37:D37"/>
    <mergeCell ref="A38:D38"/>
    <mergeCell ref="A34:D34"/>
    <mergeCell ref="A21:D21"/>
    <mergeCell ref="A22:D22"/>
    <mergeCell ref="A31:D31"/>
    <mergeCell ref="A30:D30"/>
  </mergeCells>
  <phoneticPr fontId="5" type="noConversion"/>
  <printOptions gridLines="1"/>
  <pageMargins left="0.75" right="0.75" top="1" bottom="1" header="0.5" footer="0.5"/>
  <pageSetup scale="70" orientation="landscape" horizontalDpi="300" verticalDpi="300" r:id="rId1"/>
  <headerFooter alignWithMargins="0">
    <oddHeader>&amp;LPrepared: &amp;D
&amp;CWATER ENTERPRISE FUND
 CASH FLOW PROJECTION
FOR ENTIRE WATERWORKS&amp;RApplication Attachment # 21
Page&amp;P of &amp;N</oddHeader>
    <oddFooter>&amp;L&amp;F&amp;RRevised December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Data Input</vt:lpstr>
      <vt:lpstr>CashFlowProjectLevel</vt:lpstr>
      <vt:lpstr>CashFlowOverallLevel</vt:lpstr>
      <vt:lpstr>CashFlowOverallLevel!Print_Area</vt:lpstr>
      <vt:lpstr>CashFlowProjectLevel!Print_Area</vt:lpstr>
      <vt:lpstr>'Data Input'!Print_Area</vt:lpstr>
      <vt:lpstr>CashFlowProjectLevel!Print_Titles</vt:lpstr>
    </vt:vector>
  </TitlesOfParts>
  <Company>VDH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 Flow Worksheet</dc:title>
  <dc:subject>Project and Overall Levels Combined</dc:subject>
  <dc:creator>TGray</dc:creator>
  <cp:lastModifiedBy>shd24657</cp:lastModifiedBy>
  <cp:lastPrinted>2013-12-17T21:01:44Z</cp:lastPrinted>
  <dcterms:created xsi:type="dcterms:W3CDTF">2003-02-18T18:08:25Z</dcterms:created>
  <dcterms:modified xsi:type="dcterms:W3CDTF">2018-01-09T15:33:00Z</dcterms:modified>
</cp:coreProperties>
</file>